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75" yWindow="480" windowWidth="19260" windowHeight="10500"/>
  </bookViews>
  <sheets>
    <sheet name="meteor" sheetId="1" r:id="rId1"/>
  </sheets>
  <definedNames>
    <definedName name="_xlnm.Print_Area" localSheetId="0">meteor!$A$1:$J$252</definedName>
  </definedNames>
  <calcPr calcId="145621" refMode="R1C1"/>
</workbook>
</file>

<file path=xl/calcChain.xml><?xml version="1.0" encoding="utf-8"?>
<calcChain xmlns="http://schemas.openxmlformats.org/spreadsheetml/2006/main">
  <c r="A21" i="1" l="1"/>
  <c r="H25" i="1" l="1"/>
  <c r="H48" i="1"/>
  <c r="H41" i="1"/>
  <c r="H40" i="1"/>
  <c r="H39" i="1"/>
  <c r="H137" i="1" l="1"/>
  <c r="H138" i="1" s="1"/>
  <c r="A242" i="1"/>
  <c r="A241" i="1"/>
  <c r="A235" i="1"/>
  <c r="A232" i="1"/>
  <c r="A231" i="1" l="1"/>
  <c r="A225" i="1"/>
  <c r="A222" i="1"/>
  <c r="A214" i="1"/>
  <c r="A211" i="1"/>
  <c r="A204" i="1"/>
  <c r="A200" i="1"/>
  <c r="A199" i="1"/>
  <c r="A193" i="1"/>
  <c r="A190" i="1"/>
  <c r="A186" i="1"/>
  <c r="A183" i="1"/>
  <c r="A178" i="1"/>
  <c r="A175" i="1"/>
  <c r="A172" i="1"/>
  <c r="A169" i="1"/>
  <c r="A165" i="1"/>
  <c r="A164" i="1"/>
  <c r="A155" i="1"/>
  <c r="A150" i="1"/>
  <c r="A141" i="1"/>
  <c r="A140" i="1"/>
  <c r="A137" i="1"/>
  <c r="A136" i="1"/>
  <c r="H14" i="1" l="1"/>
  <c r="H15" i="1"/>
  <c r="H58" i="1" l="1"/>
  <c r="H13" i="1"/>
  <c r="H19" i="1"/>
  <c r="H22" i="1"/>
  <c r="H30" i="1"/>
  <c r="H31" i="1"/>
  <c r="H32" i="1"/>
  <c r="H35" i="1"/>
  <c r="H38" i="1"/>
  <c r="H42" i="1"/>
  <c r="H43" i="1"/>
  <c r="H44" i="1"/>
  <c r="H45" i="1"/>
  <c r="H46" i="1"/>
  <c r="H54" i="1"/>
  <c r="H55" i="1"/>
  <c r="H56" i="1"/>
  <c r="H57" i="1"/>
  <c r="H61" i="1"/>
  <c r="H64" i="1"/>
  <c r="H65" i="1"/>
  <c r="H68" i="1"/>
  <c r="H69" i="1"/>
  <c r="H72" i="1"/>
  <c r="H73" i="1"/>
  <c r="H76" i="1"/>
  <c r="H77" i="1"/>
  <c r="H78" i="1"/>
  <c r="H82" i="1"/>
  <c r="H83" i="1"/>
  <c r="H90" i="1"/>
  <c r="H91" i="1"/>
  <c r="H94" i="1"/>
  <c r="H97" i="1"/>
  <c r="H98" i="1"/>
  <c r="H99" i="1"/>
  <c r="H100" i="1"/>
  <c r="H101" i="1"/>
  <c r="H102" i="1"/>
  <c r="H103" i="1"/>
  <c r="H104" i="1"/>
  <c r="H105" i="1"/>
  <c r="H108" i="1"/>
  <c r="H109" i="1"/>
  <c r="H112" i="1"/>
  <c r="H115" i="1"/>
  <c r="H116" i="1"/>
  <c r="H117" i="1"/>
  <c r="H118" i="1"/>
  <c r="H121" i="1"/>
  <c r="H142" i="1"/>
  <c r="H143" i="1"/>
  <c r="H144" i="1"/>
  <c r="H145" i="1"/>
  <c r="H146" i="1"/>
  <c r="H147" i="1"/>
  <c r="H148" i="1"/>
  <c r="H151" i="1"/>
  <c r="H152" i="1"/>
  <c r="H153" i="1"/>
  <c r="H156" i="1"/>
  <c r="H157" i="1"/>
  <c r="H158" i="1"/>
  <c r="H159" i="1"/>
  <c r="H161" i="1" s="1"/>
  <c r="H166" i="1"/>
  <c r="H167" i="1"/>
  <c r="H170" i="1"/>
  <c r="H173" i="1"/>
  <c r="H176" i="1"/>
  <c r="H179" i="1"/>
  <c r="H180" i="1"/>
  <c r="H181" i="1"/>
  <c r="H184" i="1"/>
  <c r="H187" i="1"/>
  <c r="H188" i="1"/>
  <c r="H191" i="1"/>
  <c r="H194" i="1"/>
  <c r="H201" i="1"/>
  <c r="H202" i="1"/>
  <c r="H205" i="1"/>
  <c r="H206" i="1"/>
  <c r="H215" i="1"/>
  <c r="H216" i="1"/>
  <c r="H217" i="1"/>
  <c r="H218" i="1"/>
  <c r="H219" i="1"/>
  <c r="H220" i="1"/>
  <c r="H223" i="1"/>
  <c r="H226" i="1"/>
  <c r="H233" i="1"/>
  <c r="H236" i="1"/>
  <c r="H238" i="1" s="1"/>
  <c r="I243" i="1"/>
  <c r="I245" i="1" s="1"/>
  <c r="H124" i="1"/>
  <c r="H127" i="1"/>
  <c r="H128" i="1"/>
  <c r="H208" i="1" l="1"/>
  <c r="H228" i="1"/>
  <c r="H247" i="1" s="1"/>
  <c r="H196" i="1"/>
  <c r="H85" i="1"/>
  <c r="H130" i="1"/>
  <c r="H132" i="1" s="1"/>
  <c r="H134" i="1" l="1"/>
  <c r="H250" i="1" s="1"/>
  <c r="H251" i="1" s="1"/>
  <c r="H252" i="1" s="1"/>
</calcChain>
</file>

<file path=xl/sharedStrings.xml><?xml version="1.0" encoding="utf-8"?>
<sst xmlns="http://schemas.openxmlformats.org/spreadsheetml/2006/main" count="402" uniqueCount="392">
  <si>
    <t>01</t>
  </si>
  <si>
    <t>Généralités Gros Oeuvre - VRD</t>
  </si>
  <si>
    <t>01-02</t>
  </si>
  <si>
    <t xml:space="preserve">Installation chantier </t>
  </si>
  <si>
    <t>Installation chantier à durée de chantier base vie suivant PIC</t>
  </si>
  <si>
    <t>F</t>
  </si>
  <si>
    <t>1,00</t>
  </si>
  <si>
    <t>Forf</t>
  </si>
  <si>
    <t>1,00</t>
  </si>
  <si>
    <t>Qualité des bétons et mortiers</t>
  </si>
  <si>
    <t>Eprouvettes béton voiles, dalles et  planchers</t>
  </si>
  <si>
    <t>U</t>
  </si>
  <si>
    <t>Total du Chapitre H.T.: Généralités Gros Oeuvre - VRD</t>
  </si>
  <si>
    <t>02</t>
  </si>
  <si>
    <t>Démolition, tri sélectif et évacuation en décharge publique</t>
  </si>
  <si>
    <t>02-01</t>
  </si>
  <si>
    <t>Cloisonnement étanche des zones de chantier</t>
  </si>
  <si>
    <t>Cloisonnements étanches + portes doubles</t>
  </si>
  <si>
    <t>Ens</t>
  </si>
  <si>
    <t>2</t>
  </si>
  <si>
    <t xml:space="preserve">Déplacements des cloisonnements </t>
  </si>
  <si>
    <t>Ens</t>
  </si>
  <si>
    <t>2</t>
  </si>
  <si>
    <t xml:space="preserve">Signalétique provisoire  </t>
  </si>
  <si>
    <t>Ens</t>
  </si>
  <si>
    <t>1</t>
  </si>
  <si>
    <t>02-02</t>
  </si>
  <si>
    <t>Ouvrages de second oeuvre intérieurs</t>
  </si>
  <si>
    <t>Ens</t>
  </si>
  <si>
    <t>1</t>
  </si>
  <si>
    <t>02-03</t>
  </si>
  <si>
    <t>Déposes, dévoiements et sciages</t>
  </si>
  <si>
    <t>Dépose de châssis au R+3 et d' allèges au R+3, R+2,  R+1 et RDC  en façade Sud au droit de l'entrée créée</t>
  </si>
  <si>
    <t>Ens</t>
  </si>
  <si>
    <t>8</t>
  </si>
  <si>
    <t>Remplacement du réseau EU au droit de l'entrée créée</t>
  </si>
  <si>
    <t>ML</t>
  </si>
  <si>
    <t>14,00</t>
  </si>
  <si>
    <t>Remplacement des 2  réseaux  EP au droit de l'entrée créée</t>
  </si>
  <si>
    <t>ML</t>
  </si>
  <si>
    <t>18,00</t>
  </si>
  <si>
    <t xml:space="preserve">Création de 3 regards EP 40 x 40  </t>
  </si>
  <si>
    <t>U</t>
  </si>
  <si>
    <t>3,00</t>
  </si>
  <si>
    <t xml:space="preserve">Création de 1 regard EU 40 x 40 </t>
  </si>
  <si>
    <t>U</t>
  </si>
  <si>
    <t>1,00</t>
  </si>
  <si>
    <t>Total du Chapitre H.T.: Démolition, tri sélectif et évacuation en décharge publique</t>
  </si>
  <si>
    <t>03</t>
  </si>
  <si>
    <t xml:space="preserve">Infrastructure  - Superstructure </t>
  </si>
  <si>
    <t>03-01</t>
  </si>
  <si>
    <t>Fondations</t>
  </si>
  <si>
    <t>03-01-01</t>
  </si>
  <si>
    <t>Fouilles en masse</t>
  </si>
  <si>
    <t>Décapage terre végétale  ep. 20 cm</t>
  </si>
  <si>
    <t>M2</t>
  </si>
  <si>
    <t>Fouilles en masse extension</t>
  </si>
  <si>
    <t>M3</t>
  </si>
  <si>
    <t>51,385</t>
  </si>
  <si>
    <t>Fouilles en masse accès extension</t>
  </si>
  <si>
    <t>M3</t>
  </si>
  <si>
    <t>7,200</t>
  </si>
  <si>
    <t>Fouilles en masse sur chaussée vers MINATEC</t>
  </si>
  <si>
    <t>M3</t>
  </si>
  <si>
    <t>87,500</t>
  </si>
  <si>
    <t>03-01-02</t>
  </si>
  <si>
    <t>Remblais périphériques</t>
  </si>
  <si>
    <t>Remblais périphériques</t>
  </si>
  <si>
    <t>m3</t>
  </si>
  <si>
    <t>14,400</t>
  </si>
  <si>
    <t>03-01-03</t>
  </si>
  <si>
    <t>Fouilles et gros béton</t>
  </si>
  <si>
    <t xml:space="preserve">Fouilles fondations </t>
  </si>
  <si>
    <t>M3</t>
  </si>
  <si>
    <t>5,160</t>
  </si>
  <si>
    <t>Gros béton</t>
  </si>
  <si>
    <t>M3</t>
  </si>
  <si>
    <t>3,720</t>
  </si>
  <si>
    <t>03-01-04</t>
  </si>
  <si>
    <t>Semelles, massifs, longrines</t>
  </si>
  <si>
    <t>Béton de propreté ép. 5cm</t>
  </si>
  <si>
    <t>M2</t>
  </si>
  <si>
    <t>12,88</t>
  </si>
  <si>
    <t xml:space="preserve">Béton massifs semelles filantes,  massifs  et longrines  350 kg/m3 </t>
  </si>
  <si>
    <t>M3</t>
  </si>
  <si>
    <t>7,507</t>
  </si>
  <si>
    <t>03-02</t>
  </si>
  <si>
    <t>Plancher bac collaborant</t>
  </si>
  <si>
    <t>Ferraillage et coulage  dalle pleine béton armé 12  cm planchers collaborants</t>
  </si>
  <si>
    <t>M2</t>
  </si>
  <si>
    <t>66,00</t>
  </si>
  <si>
    <t>Traitement coupe feu 1 h 00 du JD</t>
  </si>
  <si>
    <t>ML</t>
  </si>
  <si>
    <t>26,00</t>
  </si>
  <si>
    <t>03-03</t>
  </si>
  <si>
    <t>Dalle intérieure isolée</t>
  </si>
  <si>
    <t xml:space="preserve">Forme sous dalle </t>
  </si>
  <si>
    <t>M3</t>
  </si>
  <si>
    <t>36,500</t>
  </si>
  <si>
    <t xml:space="preserve">Isolant polystyrene extrudé XPS 14 cm R = 3,65 </t>
  </si>
  <si>
    <t>M2</t>
  </si>
  <si>
    <t>36,50</t>
  </si>
  <si>
    <t>Dalle béton armé 20 cm suivant étude structure</t>
  </si>
  <si>
    <t>M2</t>
  </si>
  <si>
    <t>36,50</t>
  </si>
  <si>
    <t>03-04</t>
  </si>
  <si>
    <t>Aciers</t>
  </si>
  <si>
    <t>03-04-01</t>
  </si>
  <si>
    <t>Aciers</t>
  </si>
  <si>
    <t>Aciers HA</t>
  </si>
  <si>
    <t>kg</t>
  </si>
  <si>
    <t>1 200,000</t>
  </si>
  <si>
    <t>Aviers TS</t>
  </si>
  <si>
    <t>Kg</t>
  </si>
  <si>
    <t>1 100,000</t>
  </si>
  <si>
    <t xml:space="preserve">Total du Chapitre H.T.: Infrastructure  - Superstructure </t>
  </si>
  <si>
    <t>04</t>
  </si>
  <si>
    <t>Ouvrages annexes</t>
  </si>
  <si>
    <t>04-01</t>
  </si>
  <si>
    <t>Rebouchages gaines et entrevous</t>
  </si>
  <si>
    <t>Rebouchage gaines des lots techniques / prévoir 2 jours à 2 personnes</t>
  </si>
  <si>
    <t>Ens</t>
  </si>
  <si>
    <t>1</t>
  </si>
  <si>
    <t>Bouchement coupe feu 1 H des planchers béton d'épaisseur 20 cm des trémies déposées du niveau  RDC au niveau R+3</t>
  </si>
  <si>
    <t>Ens</t>
  </si>
  <si>
    <t>4</t>
  </si>
  <si>
    <t>04-02</t>
  </si>
  <si>
    <t>Seuils / appuis</t>
  </si>
  <si>
    <t>Seuils /  appuis</t>
  </si>
  <si>
    <t>ML</t>
  </si>
  <si>
    <t>18,00</t>
  </si>
  <si>
    <t>04-03</t>
  </si>
  <si>
    <t>Revêtements extérieurs de l' entrée créée</t>
  </si>
  <si>
    <t>Terrassements comptés en fondations</t>
  </si>
  <si>
    <t>M2</t>
  </si>
  <si>
    <t>23,00</t>
  </si>
  <si>
    <t>Forme sous dalle et voiries 30 cm</t>
  </si>
  <si>
    <t>M2</t>
  </si>
  <si>
    <t>59,70</t>
  </si>
  <si>
    <t>Bêches hors gel 20 cm hauteur 60 cm</t>
  </si>
  <si>
    <t>M3</t>
  </si>
  <si>
    <t>3,600</t>
  </si>
  <si>
    <t>Dallage béton armé 13 cm suivant étude structure, finiton désactivé</t>
  </si>
  <si>
    <t>M2</t>
  </si>
  <si>
    <t>42,00</t>
  </si>
  <si>
    <t>Variante en enrobés</t>
  </si>
  <si>
    <t>M2</t>
  </si>
  <si>
    <t>42,00</t>
  </si>
  <si>
    <t xml:space="preserve">Dalle béton préfabriquée couverture caniveau  80 cm sur la largeur de l'accès créé </t>
  </si>
  <si>
    <t>M2</t>
  </si>
  <si>
    <t>4,00</t>
  </si>
  <si>
    <t xml:space="preserve">Enrobés  chaussée lourde compris adaptation de l'ilot central </t>
  </si>
  <si>
    <t>M2</t>
  </si>
  <si>
    <t>175,00</t>
  </si>
  <si>
    <t xml:space="preserve">Foureaux janolène annelé lisse rouge de 60 en attente à tirer de part et d'autre de l'accès créé pour la pose de potelets d'éclairage </t>
  </si>
  <si>
    <t>ML</t>
  </si>
  <si>
    <t>36,00</t>
  </si>
  <si>
    <t>Massifs pour scellement des éclairages</t>
  </si>
  <si>
    <t>U</t>
  </si>
  <si>
    <t>04-04</t>
  </si>
  <si>
    <t>Joints de dilatation</t>
  </si>
  <si>
    <t>Joints de dilatation en sol</t>
  </si>
  <si>
    <t>ML</t>
  </si>
  <si>
    <t>24,00</t>
  </si>
  <si>
    <t>Joints de dilatations muraux</t>
  </si>
  <si>
    <t>ML</t>
  </si>
  <si>
    <t>26,00</t>
  </si>
  <si>
    <t>04-05</t>
  </si>
  <si>
    <t xml:space="preserve">Béton des poteaux acier </t>
  </si>
  <si>
    <t>Béton des poteaux acier</t>
  </si>
  <si>
    <t>M3</t>
  </si>
  <si>
    <t>6,562</t>
  </si>
  <si>
    <t>04-06</t>
  </si>
  <si>
    <t xml:space="preserve">Réseau EP </t>
  </si>
  <si>
    <t xml:space="preserve">Réseau EP PVC CR8 100 mm </t>
  </si>
  <si>
    <t>Ens</t>
  </si>
  <si>
    <t>15</t>
  </si>
  <si>
    <t xml:space="preserve">Regards 40 x 40 + couvercle </t>
  </si>
  <si>
    <t>Ens</t>
  </si>
  <si>
    <t>4</t>
  </si>
  <si>
    <t>Ouvrage de rétention / infiltration</t>
  </si>
  <si>
    <t>Ens</t>
  </si>
  <si>
    <t>1</t>
  </si>
  <si>
    <t xml:space="preserve">Raccordements </t>
  </si>
  <si>
    <t>Ens</t>
  </si>
  <si>
    <t>1</t>
  </si>
  <si>
    <t>04-07</t>
  </si>
  <si>
    <t>Système d'infiltration  / rétention des EP</t>
  </si>
  <si>
    <t>Ens</t>
  </si>
  <si>
    <t>1</t>
  </si>
  <si>
    <t>Total du Chapitre H.T.: Ouvrages annexes</t>
  </si>
  <si>
    <t>Réparation des bétons en façade</t>
  </si>
  <si>
    <t>Réparation des béton en façade</t>
  </si>
  <si>
    <t>Ens</t>
  </si>
  <si>
    <t>1</t>
  </si>
  <si>
    <t>Dépose de carrelage et chape</t>
  </si>
  <si>
    <t>Dépose de carrelage et chape</t>
  </si>
  <si>
    <t>M2</t>
  </si>
  <si>
    <t>30,00</t>
  </si>
  <si>
    <t>Reconstitution de la chape de 50 mm</t>
  </si>
  <si>
    <t>M2</t>
  </si>
  <si>
    <t>30,00</t>
  </si>
  <si>
    <t xml:space="preserve">Total du Chapitre H.T.: Option </t>
  </si>
  <si>
    <t>Généralités charpente mur rideau</t>
  </si>
  <si>
    <t>Total du Chapitre H.T.: Généralités charpente mur rideau</t>
  </si>
  <si>
    <t>Charpente métallique</t>
  </si>
  <si>
    <t>Ossature charpente métal</t>
  </si>
  <si>
    <t>Ancrage par platines prescellées</t>
  </si>
  <si>
    <t>U</t>
  </si>
  <si>
    <t>7,00</t>
  </si>
  <si>
    <t>Poteau 250x250x6</t>
  </si>
  <si>
    <t>Ens</t>
  </si>
  <si>
    <t>7</t>
  </si>
  <si>
    <t>Structure acier en UPN de 200 à 400 et IPE 220</t>
  </si>
  <si>
    <t>Ens</t>
  </si>
  <si>
    <t>1</t>
  </si>
  <si>
    <t>Ossatures en tubes acier 80x80x6</t>
  </si>
  <si>
    <t>Ens</t>
  </si>
  <si>
    <t>1</t>
  </si>
  <si>
    <t>Liaisons poteau et UPN</t>
  </si>
  <si>
    <t>Ens</t>
  </si>
  <si>
    <t>1</t>
  </si>
  <si>
    <t>Accessoires</t>
  </si>
  <si>
    <t>Ens</t>
  </si>
  <si>
    <t>1</t>
  </si>
  <si>
    <t>Joints de dilatation horizontaux et verticaux coupe feu 1 H00 entre l'extension et l'existant</t>
  </si>
  <si>
    <t>ML</t>
  </si>
  <si>
    <t>56,60</t>
  </si>
  <si>
    <t>Plancher collaborant</t>
  </si>
  <si>
    <t>Plancher collaborant 75/100e (hors ferraillage et béton) ép.12 cm</t>
  </si>
  <si>
    <t>M2</t>
  </si>
  <si>
    <t>76,55</t>
  </si>
  <si>
    <t>Costières galvanisée épaisseur 20/10e</t>
  </si>
  <si>
    <t>Ens</t>
  </si>
  <si>
    <t>1</t>
  </si>
  <si>
    <t>Protections en périmètre et closoir acoustique</t>
  </si>
  <si>
    <t>Ens</t>
  </si>
  <si>
    <t>1</t>
  </si>
  <si>
    <t>Peinture intumescente</t>
  </si>
  <si>
    <t>Peinture intumescente pour stabilité au feu 60 mn sur les structures et de contreventement de la charpente métallique</t>
  </si>
  <si>
    <t>Ens</t>
  </si>
  <si>
    <t>1</t>
  </si>
  <si>
    <t>Option peinture intumescente des poteaux de 250 x 250 x 6  pour coupe feu 1H</t>
  </si>
  <si>
    <t>M2</t>
  </si>
  <si>
    <t>105,00</t>
  </si>
  <si>
    <t>Peinture intumescente pour coupe feu 1 H  sur les planchers (paliers et interpaliers)</t>
  </si>
  <si>
    <t>Ens</t>
  </si>
  <si>
    <t>1</t>
  </si>
  <si>
    <t xml:space="preserve">Peinture intumescente  pour  coupe feu 1 H  sur les limons des escaliers métalliques  </t>
  </si>
  <si>
    <t>Ens</t>
  </si>
  <si>
    <t>1</t>
  </si>
  <si>
    <t>Total du Chapitre H.T.: Charpente métallique</t>
  </si>
  <si>
    <t>Etanchéité  toiture métallique entrée en extension</t>
  </si>
  <si>
    <t>Couverture support</t>
  </si>
  <si>
    <t>Bac acier galvanisé support</t>
  </si>
  <si>
    <t>M2</t>
  </si>
  <si>
    <t>31,60</t>
  </si>
  <si>
    <t>Costières en rives</t>
  </si>
  <si>
    <t>ML</t>
  </si>
  <si>
    <t>24,00</t>
  </si>
  <si>
    <t>Pare vapeur</t>
  </si>
  <si>
    <t>Pare vapeur</t>
  </si>
  <si>
    <t>M2</t>
  </si>
  <si>
    <t>31,60</t>
  </si>
  <si>
    <t>Isolant thermique</t>
  </si>
  <si>
    <t>Isolant thermique R=7,27  W/m² °C</t>
  </si>
  <si>
    <t>M2</t>
  </si>
  <si>
    <t>31,60</t>
  </si>
  <si>
    <t>Etanchéité</t>
  </si>
  <si>
    <t>Couche d'indépendance et étanchéité bicouche, compris relevés et accessoires</t>
  </si>
  <si>
    <t>M2</t>
  </si>
  <si>
    <t>31,60</t>
  </si>
  <si>
    <t>Traitement eaux pluviales</t>
  </si>
  <si>
    <t>Noue en bas de pente</t>
  </si>
  <si>
    <t>ML</t>
  </si>
  <si>
    <t>5,20</t>
  </si>
  <si>
    <t xml:space="preserve">DEP acier prélaqué 100 mm + dauphin coudé </t>
  </si>
  <si>
    <t>ML</t>
  </si>
  <si>
    <t>17,00</t>
  </si>
  <si>
    <t xml:space="preserve">Trop plein déversoir de sécurité </t>
  </si>
  <si>
    <t>Ens</t>
  </si>
  <si>
    <t>1</t>
  </si>
  <si>
    <t>Épreuves d'étanchéité à l'eau</t>
  </si>
  <si>
    <t>Epreuve d'étanchéité à l'eau</t>
  </si>
  <si>
    <t>Ens</t>
  </si>
  <si>
    <t>1</t>
  </si>
  <si>
    <t>Lanterneau désenfumage</t>
  </si>
  <si>
    <t>Costiére+relevé arrêt d'eau+étanchéité</t>
  </si>
  <si>
    <t>Ens</t>
  </si>
  <si>
    <t>1</t>
  </si>
  <si>
    <t>lanternaux désenfumage type SKYDOME suivant étude à charge du présent lot M2 non gouttant 1200 joules manoeuvre CO2 avec déflecteurs Surface géométrique  1,00 m²</t>
  </si>
  <si>
    <t>U</t>
  </si>
  <si>
    <t>1,00</t>
  </si>
  <si>
    <t>Garde corps extérieurs en toiture</t>
  </si>
  <si>
    <t>Garde corps extension</t>
  </si>
  <si>
    <t>Ens</t>
  </si>
  <si>
    <t>18</t>
  </si>
  <si>
    <t>Saut de loup</t>
  </si>
  <si>
    <t>Saup de loup galvanisé</t>
  </si>
  <si>
    <t>Ens</t>
  </si>
  <si>
    <t>1</t>
  </si>
  <si>
    <t>Total du Chapitre H.T.: Etanchéité  toiture métallique entrée en extension</t>
  </si>
  <si>
    <t>Façades rideau</t>
  </si>
  <si>
    <t>Façade lisse semi rideau intégrale</t>
  </si>
  <si>
    <t xml:space="preserve">Façade semi rideau intégrale </t>
  </si>
  <si>
    <t>M2</t>
  </si>
  <si>
    <t>287,00</t>
  </si>
  <si>
    <t>Joints de dilatation et d'étanchéité</t>
  </si>
  <si>
    <t>Ens</t>
  </si>
  <si>
    <t>1</t>
  </si>
  <si>
    <t>Clins métalliques horizontaux</t>
  </si>
  <si>
    <t>Echelle support acier laqué</t>
  </si>
  <si>
    <t>Ens</t>
  </si>
  <si>
    <t>1</t>
  </si>
  <si>
    <t>Clins métalliques ajourés laqués</t>
  </si>
  <si>
    <t>ML</t>
  </si>
  <si>
    <t>545,94</t>
  </si>
  <si>
    <t>Total du Chapitre H.T.: Façades rideau</t>
  </si>
  <si>
    <t>Serrurerie</t>
  </si>
  <si>
    <t>Escalier métallique intérieur</t>
  </si>
  <si>
    <t>Ensemble escalier métallique acier pré laqué</t>
  </si>
  <si>
    <t>Ens</t>
  </si>
  <si>
    <t>1</t>
  </si>
  <si>
    <t>Habillage escalier marches Chêne LC</t>
  </si>
  <si>
    <t>ML</t>
  </si>
  <si>
    <t>85,00</t>
  </si>
  <si>
    <t xml:space="preserve">Inter palier bois Parquet 1 er choix Chêne </t>
  </si>
  <si>
    <t>M2</t>
  </si>
  <si>
    <t>13,50</t>
  </si>
  <si>
    <t>Plinthes chêne à crémaillère vernies 65 x 15</t>
  </si>
  <si>
    <t>ML</t>
  </si>
  <si>
    <t>57,00</t>
  </si>
  <si>
    <t xml:space="preserve">Vernis polyuréthane 3 couches rmarches (en atelier et finition sur site) </t>
  </si>
  <si>
    <t>Ens</t>
  </si>
  <si>
    <t>1</t>
  </si>
  <si>
    <t>Ens</t>
  </si>
  <si>
    <t>1</t>
  </si>
  <si>
    <t>Garde corps escalier</t>
  </si>
  <si>
    <t>Garde corps escaliers</t>
  </si>
  <si>
    <t>ML</t>
  </si>
  <si>
    <t>57,00</t>
  </si>
  <si>
    <t>Grille ventilation</t>
  </si>
  <si>
    <t xml:space="preserve">Grille ventilation  400 X 400 </t>
  </si>
  <si>
    <t>U</t>
  </si>
  <si>
    <t>Total du Chapitre H.T.: Serrurerie</t>
  </si>
  <si>
    <t>Ouvrages annexes</t>
  </si>
  <si>
    <t>Seuils / Joints de dilatation</t>
  </si>
  <si>
    <t>ML</t>
  </si>
  <si>
    <t>1,00</t>
  </si>
  <si>
    <t xml:space="preserve">Enseignes </t>
  </si>
  <si>
    <t>U</t>
  </si>
  <si>
    <t>3,00</t>
  </si>
  <si>
    <t>Total du Chapitre H.T.: Ouvrages annexes</t>
  </si>
  <si>
    <t>Option</t>
  </si>
  <si>
    <t>Garde corps métalliques remplissage verrier</t>
  </si>
  <si>
    <t>ML</t>
  </si>
  <si>
    <t>57,00</t>
  </si>
  <si>
    <t xml:space="preserve">Total du Lot H.T. : </t>
  </si>
  <si>
    <t>Montant T.V.A. à 20 % :</t>
  </si>
  <si>
    <t xml:space="preserve">Total du Lot T.T.C. : </t>
  </si>
  <si>
    <t>Lot : 02  GO - VRD / Charpente - Mur rideau</t>
  </si>
  <si>
    <t>Unité</t>
  </si>
  <si>
    <t>Quantité base</t>
  </si>
  <si>
    <t>Quantités entreprise</t>
  </si>
  <si>
    <t>PU € HT</t>
  </si>
  <si>
    <t>Total € HT</t>
  </si>
  <si>
    <t>Enseignes</t>
  </si>
  <si>
    <t>Tresse coupe feu et seuils inoxydables largeur 15 cm</t>
  </si>
  <si>
    <t xml:space="preserve">Sous total   H.T. GO - VRD: </t>
  </si>
  <si>
    <t>Options €HT</t>
  </si>
  <si>
    <t>Garde corps acier inoxydable  + remplissage verrier hauteur 1,01 ml  escalier 
central et palier accueil</t>
  </si>
  <si>
    <t xml:space="preserve">Sous total H.T. Charpente - Mur rideau: </t>
  </si>
  <si>
    <t xml:space="preserve">Total du Chapitre Option Charpente - Mur rideau:  H.T.: </t>
  </si>
  <si>
    <t>Stabilisé ép 20 cm sur géotextile</t>
  </si>
  <si>
    <t>01-03"</t>
  </si>
  <si>
    <t>Dépose et évacuation trémies, réseaux obsolètes et toue les ouvrages connexes</t>
  </si>
  <si>
    <t>Système d'infiltration / rétention ave débit régulé</t>
  </si>
  <si>
    <t>Clôtures et portails</t>
  </si>
  <si>
    <t xml:space="preserve">Nettoyage quotidien </t>
  </si>
  <si>
    <t>Base vie, bungalow vestiares, WC, lavabos, douches,salle de réunion réfectoire suivant PGC</t>
  </si>
  <si>
    <t>Signalétique, panneau de chantier</t>
  </si>
  <si>
    <t>"04-09</t>
  </si>
  <si>
    <t>"04-08</t>
  </si>
  <si>
    <t>Plans d'exécution</t>
  </si>
  <si>
    <t>Protection (pose et dépose en fin de travaux)</t>
  </si>
  <si>
    <t>Dépose des cassettes métallliques  Chartreuse Sud  du RDC au R+2</t>
  </si>
  <si>
    <t>Dépose des cassettes métallliques  Vercors Sud  du RDC au R+2</t>
  </si>
  <si>
    <t>Dépose des cassettes métallliques  Chartreuse Ouest  du RDC au R+2</t>
  </si>
  <si>
    <t xml:space="preserve">Dépose des bardages métallliques Chartreuse R+3 </t>
  </si>
  <si>
    <t>Annexe 4  - Décomposition des Prix Globale et Forfaitaire (DPGF) 
du lot 02 "GO - VRD / Charpente - Mur rideau"
Version du 13/10/2022</t>
  </si>
  <si>
    <t xml:space="preserve">Etudes d'Exécution et Ingénieur BA </t>
  </si>
  <si>
    <t>Etudes d'Exécution et Ingénieur B.A.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</si>
</sst>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8"/>
      <color indexed="72"/>
      <name val="MS Sans Serif"/>
    </font>
    <font>
      <b/>
      <sz val="11"/>
      <color indexed="0"/>
      <name val="Arial"/>
      <family val="2"/>
    </font>
    <font>
      <sz val="10"/>
      <color indexed="0"/>
      <name val="Arial"/>
      <family val="2"/>
    </font>
    <font>
      <sz val="8"/>
      <color indexed="72"/>
      <name val="MS Sans Serif"/>
      <family val="2"/>
    </font>
    <font>
      <b/>
      <sz val="11"/>
      <name val="Tahoma"/>
      <family val="2"/>
    </font>
    <font>
      <b/>
      <sz val="11"/>
      <color rgb="FF00B050"/>
      <name val="Tahoma"/>
      <family val="2"/>
    </font>
    <font>
      <sz val="10"/>
      <color indexed="0"/>
      <name val="Arial"/>
      <family val="2"/>
    </font>
    <font>
      <b/>
      <sz val="10"/>
      <color indexed="0"/>
      <name val="Arial"/>
      <family val="2"/>
    </font>
    <font>
      <b/>
      <sz val="8"/>
      <color indexed="72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0">
      <alignment vertical="top"/>
      <protection locked="0"/>
    </xf>
    <xf numFmtId="0" fontId="3" fillId="0" borderId="0" applyAlignment="0">
      <alignment vertical="top"/>
      <protection locked="0"/>
    </xf>
  </cellStyleXfs>
  <cellXfs count="44">
    <xf numFmtId="0" fontId="0" fillId="0" borderId="0" xfId="0" applyAlignment="1" applyProtection="1"/>
    <xf numFmtId="0" fontId="0" fillId="0" borderId="0" xfId="0" applyFont="1" applyAlignment="1">
      <alignment horizontal="left" vertical="top"/>
      <protection locked="0"/>
    </xf>
    <xf numFmtId="0" fontId="1" fillId="0" borderId="0" xfId="0" applyFont="1" applyAlignment="1">
      <alignment horizontal="left" vertical="top"/>
      <protection locked="0"/>
    </xf>
    <xf numFmtId="0" fontId="2" fillId="0" borderId="0" xfId="0" applyFont="1" applyAlignment="1">
      <alignment horizontal="left" vertical="top"/>
      <protection locked="0"/>
    </xf>
    <xf numFmtId="0" fontId="2" fillId="0" borderId="0" xfId="0" applyFont="1" applyAlignment="1">
      <alignment horizontal="center" vertical="top"/>
      <protection locked="0"/>
    </xf>
    <xf numFmtId="0" fontId="2" fillId="0" borderId="0" xfId="0" applyFont="1" applyAlignment="1">
      <alignment horizontal="right" vertical="top"/>
      <protection locked="0"/>
    </xf>
    <xf numFmtId="0" fontId="0" fillId="0" borderId="0" xfId="0" applyFont="1" applyBorder="1" applyAlignment="1">
      <alignment horizontal="left" vertical="top"/>
      <protection locked="0"/>
    </xf>
    <xf numFmtId="0" fontId="0" fillId="0" borderId="4" xfId="1" applyNumberFormat="1" applyFont="1" applyBorder="1" applyAlignment="1" applyProtection="1">
      <alignment horizontal="left" vertical="top"/>
      <protection locked="0"/>
    </xf>
    <xf numFmtId="0" fontId="4" fillId="2" borderId="4" xfId="0" applyFont="1" applyFill="1" applyBorder="1" applyAlignment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  <protection locked="0"/>
    </xf>
    <xf numFmtId="0" fontId="0" fillId="0" borderId="0" xfId="0" applyFont="1" applyBorder="1" applyAlignment="1">
      <alignment horizontal="right" vertical="top"/>
      <protection locked="0"/>
    </xf>
    <xf numFmtId="0" fontId="4" fillId="2" borderId="4" xfId="0" applyFont="1" applyFill="1" applyBorder="1" applyAlignment="1">
      <alignment horizontal="right" vertical="center"/>
      <protection locked="0"/>
    </xf>
    <xf numFmtId="0" fontId="0" fillId="0" borderId="0" xfId="0" applyFont="1" applyAlignment="1">
      <alignment horizontal="right" vertical="top"/>
      <protection locked="0"/>
    </xf>
    <xf numFmtId="0" fontId="6" fillId="0" borderId="0" xfId="0" applyFont="1" applyAlignment="1">
      <alignment horizontal="left" vertical="top"/>
      <protection locked="0"/>
    </xf>
    <xf numFmtId="0" fontId="7" fillId="0" borderId="0" xfId="0" applyFont="1" applyAlignment="1">
      <alignment horizontal="left" vertical="top"/>
      <protection locked="0"/>
    </xf>
    <xf numFmtId="0" fontId="8" fillId="0" borderId="0" xfId="0" applyFont="1" applyAlignment="1">
      <alignment horizontal="left" vertical="top"/>
      <protection locked="0"/>
    </xf>
    <xf numFmtId="0" fontId="2" fillId="0" borderId="0" xfId="0" applyFont="1" applyAlignment="1">
      <alignment horizontal="left" vertical="top" wrapText="1"/>
      <protection locked="0"/>
    </xf>
    <xf numFmtId="2" fontId="2" fillId="0" borderId="0" xfId="0" applyNumberFormat="1" applyFont="1" applyAlignment="1">
      <alignment horizontal="right" vertical="top"/>
      <protection locked="0"/>
    </xf>
    <xf numFmtId="0" fontId="2" fillId="3" borderId="0" xfId="0" applyFont="1" applyFill="1" applyAlignment="1">
      <alignment horizontal="left" vertical="top"/>
      <protection locked="0"/>
    </xf>
    <xf numFmtId="0" fontId="0" fillId="3" borderId="0" xfId="0" applyFont="1" applyFill="1" applyAlignment="1">
      <alignment horizontal="left" vertical="top"/>
      <protection locked="0"/>
    </xf>
    <xf numFmtId="0" fontId="2" fillId="3" borderId="0" xfId="0" applyFont="1" applyFill="1" applyAlignment="1">
      <alignment horizontal="right" vertical="top"/>
      <protection locked="0"/>
    </xf>
    <xf numFmtId="0" fontId="0" fillId="3" borderId="0" xfId="0" applyFont="1" applyFill="1" applyAlignment="1">
      <alignment horizontal="right" vertical="top"/>
      <protection locked="0"/>
    </xf>
    <xf numFmtId="0" fontId="3" fillId="3" borderId="0" xfId="0" applyFont="1" applyFill="1" applyAlignment="1">
      <alignment horizontal="left" vertical="top"/>
      <protection locked="0"/>
    </xf>
    <xf numFmtId="0" fontId="2" fillId="4" borderId="0" xfId="0" applyFont="1" applyFill="1" applyAlignment="1">
      <alignment horizontal="left" vertical="top"/>
      <protection locked="0"/>
    </xf>
    <xf numFmtId="0" fontId="0" fillId="4" borderId="0" xfId="0" applyFont="1" applyFill="1" applyAlignment="1">
      <alignment horizontal="left" vertical="top"/>
      <protection locked="0"/>
    </xf>
    <xf numFmtId="0" fontId="2" fillId="4" borderId="0" xfId="0" applyFont="1" applyFill="1" applyAlignment="1">
      <alignment horizontal="right" vertical="top"/>
      <protection locked="0"/>
    </xf>
    <xf numFmtId="0" fontId="0" fillId="4" borderId="0" xfId="0" applyFont="1" applyFill="1" applyAlignment="1">
      <alignment horizontal="right" vertical="top"/>
      <protection locked="0"/>
    </xf>
    <xf numFmtId="0" fontId="7" fillId="3" borderId="0" xfId="0" applyFont="1" applyFill="1" applyAlignment="1">
      <alignment horizontal="left" vertical="top"/>
      <protection locked="0"/>
    </xf>
    <xf numFmtId="0" fontId="8" fillId="3" borderId="0" xfId="0" applyFont="1" applyFill="1" applyAlignment="1">
      <alignment horizontal="left" vertical="top"/>
      <protection locked="0"/>
    </xf>
    <xf numFmtId="0" fontId="7" fillId="3" borderId="0" xfId="0" applyFont="1" applyFill="1" applyAlignment="1">
      <alignment horizontal="right" vertical="top"/>
      <protection locked="0"/>
    </xf>
    <xf numFmtId="0" fontId="8" fillId="3" borderId="0" xfId="0" applyFont="1" applyFill="1" applyAlignment="1">
      <alignment horizontal="right" vertical="top"/>
      <protection locked="0"/>
    </xf>
    <xf numFmtId="0" fontId="0" fillId="5" borderId="0" xfId="0" applyFont="1" applyFill="1" applyAlignment="1">
      <alignment horizontal="left" vertical="top"/>
      <protection locked="0"/>
    </xf>
    <xf numFmtId="0" fontId="7" fillId="0" borderId="0" xfId="0" applyFont="1" applyAlignment="1">
      <alignment horizontal="right" vertical="top"/>
      <protection locked="0"/>
    </xf>
    <xf numFmtId="0" fontId="8" fillId="0" borderId="0" xfId="0" applyFont="1" applyAlignment="1">
      <alignment horizontal="right" vertical="top"/>
      <protection locked="0"/>
    </xf>
    <xf numFmtId="16" fontId="2" fillId="0" borderId="0" xfId="0" applyNumberFormat="1" applyFont="1" applyAlignment="1">
      <alignment horizontal="left" vertical="top"/>
      <protection locked="0"/>
    </xf>
    <xf numFmtId="0" fontId="2" fillId="5" borderId="0" xfId="0" applyFont="1" applyFill="1" applyAlignment="1">
      <alignment horizontal="left" vertical="top"/>
      <protection locked="0"/>
    </xf>
    <xf numFmtId="0" fontId="2" fillId="5" borderId="0" xfId="0" applyFont="1" applyFill="1" applyAlignment="1">
      <alignment horizontal="right" vertical="top"/>
      <protection locked="0"/>
    </xf>
    <xf numFmtId="0" fontId="0" fillId="5" borderId="0" xfId="0" applyFont="1" applyFill="1" applyAlignment="1">
      <alignment horizontal="right" vertical="top"/>
      <protection locked="0"/>
    </xf>
    <xf numFmtId="0" fontId="2" fillId="5" borderId="0" xfId="0" applyFont="1" applyFill="1" applyAlignment="1">
      <alignment horizontal="center" vertical="top"/>
      <protection locked="0"/>
    </xf>
    <xf numFmtId="0" fontId="0" fillId="5" borderId="0" xfId="0" applyFont="1" applyFill="1" applyBorder="1" applyAlignment="1">
      <alignment horizontal="right" vertical="top"/>
      <protection locked="0"/>
    </xf>
    <xf numFmtId="0" fontId="5" fillId="0" borderId="1" xfId="0" applyFont="1" applyBorder="1" applyAlignment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/>
      <protection locked="0"/>
    </xf>
    <xf numFmtId="0" fontId="5" fillId="0" borderId="3" xfId="0" applyFont="1" applyBorder="1" applyAlignment="1">
      <alignment horizontal="center" vertical="center"/>
      <protection locked="0"/>
    </xf>
    <xf numFmtId="0" fontId="2" fillId="0" borderId="0" xfId="0" applyFont="1" applyAlignment="1">
      <alignment horizontal="left" vertical="top" wrapText="1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2"/>
  <sheetViews>
    <sheetView tabSelected="1" defaultGridColor="0" topLeftCell="A17" colorId="22" workbookViewId="0">
      <selection activeCell="C21" sqref="C21"/>
    </sheetView>
  </sheetViews>
  <sheetFormatPr baseColWidth="10" defaultColWidth="10.83203125" defaultRowHeight="14.25" customHeight="1" x14ac:dyDescent="0.15"/>
  <cols>
    <col min="1" max="2" width="10.83203125" style="1"/>
    <col min="3" max="3" width="78" style="1" customWidth="1"/>
    <col min="4" max="4" width="10.83203125" style="1"/>
    <col min="5" max="5" width="13.6640625" style="1" customWidth="1"/>
    <col min="6" max="6" width="15.6640625" style="1" customWidth="1"/>
    <col min="7" max="7" width="12.83203125" style="1" customWidth="1"/>
    <col min="8" max="8" width="16" style="12" customWidth="1"/>
    <col min="9" max="9" width="14.5" style="1" customWidth="1"/>
    <col min="10" max="10" width="12.83203125" style="1" customWidth="1"/>
    <col min="11" max="16384" width="10.83203125" style="1"/>
  </cols>
  <sheetData>
    <row r="1" spans="1:9" s="6" customFormat="1" ht="45" customHeight="1" thickBot="1" x14ac:dyDescent="0.2">
      <c r="A1" s="40" t="s">
        <v>389</v>
      </c>
      <c r="B1" s="41"/>
      <c r="C1" s="41"/>
      <c r="D1" s="41"/>
      <c r="E1" s="41"/>
      <c r="F1" s="41"/>
      <c r="G1" s="41"/>
      <c r="H1" s="42"/>
    </row>
    <row r="2" spans="1:9" s="6" customFormat="1" ht="10.5" x14ac:dyDescent="0.15">
      <c r="H2" s="10"/>
    </row>
    <row r="3" spans="1:9" s="6" customFormat="1" ht="42" customHeight="1" x14ac:dyDescent="0.15">
      <c r="A3" s="7"/>
      <c r="B3" s="7"/>
      <c r="C3" s="7"/>
      <c r="D3" s="8" t="s">
        <v>361</v>
      </c>
      <c r="E3" s="8" t="s">
        <v>362</v>
      </c>
      <c r="F3" s="8" t="s">
        <v>363</v>
      </c>
      <c r="G3" s="9" t="s">
        <v>364</v>
      </c>
      <c r="H3" s="11" t="s">
        <v>365</v>
      </c>
      <c r="I3" s="8" t="s">
        <v>369</v>
      </c>
    </row>
    <row r="9" spans="1:9" ht="42" customHeight="1" x14ac:dyDescent="0.15">
      <c r="A9" s="2" t="s">
        <v>0</v>
      </c>
      <c r="B9" s="2" t="s">
        <v>1</v>
      </c>
    </row>
    <row r="10" spans="1:9" ht="14.25" customHeight="1" x14ac:dyDescent="0.15">
      <c r="A10" s="3" t="s">
        <v>2</v>
      </c>
      <c r="B10" s="3" t="s">
        <v>3</v>
      </c>
    </row>
    <row r="11" spans="1:9" ht="14.25" customHeight="1" x14ac:dyDescent="0.15">
      <c r="B11" s="3" t="s">
        <v>4</v>
      </c>
      <c r="H11" s="1"/>
    </row>
    <row r="12" spans="1:9" ht="14.25" customHeight="1" x14ac:dyDescent="0.15">
      <c r="B12" s="3"/>
      <c r="D12" s="4"/>
      <c r="E12" s="5"/>
      <c r="H12" s="10"/>
    </row>
    <row r="13" spans="1:9" ht="14.25" customHeight="1" x14ac:dyDescent="0.15">
      <c r="B13" s="3" t="s">
        <v>379</v>
      </c>
      <c r="C13" s="3"/>
      <c r="D13" s="4" t="s">
        <v>5</v>
      </c>
      <c r="E13" s="5" t="s">
        <v>6</v>
      </c>
      <c r="H13" s="10">
        <f>F11*G11</f>
        <v>0</v>
      </c>
    </row>
    <row r="14" spans="1:9" ht="14.25" customHeight="1" x14ac:dyDescent="0.15">
      <c r="B14" s="3" t="s">
        <v>377</v>
      </c>
      <c r="C14" s="3"/>
      <c r="D14" s="4" t="s">
        <v>5</v>
      </c>
      <c r="E14" s="5" t="s">
        <v>6</v>
      </c>
      <c r="H14" s="10">
        <f t="shared" ref="H14:H15" si="0">F12*G12</f>
        <v>0</v>
      </c>
    </row>
    <row r="15" spans="1:9" ht="14.25" customHeight="1" x14ac:dyDescent="0.15">
      <c r="B15" s="3" t="s">
        <v>378</v>
      </c>
      <c r="C15" s="3"/>
      <c r="D15" s="4" t="s">
        <v>5</v>
      </c>
      <c r="E15" s="5" t="s">
        <v>6</v>
      </c>
      <c r="H15" s="10">
        <f t="shared" si="0"/>
        <v>0</v>
      </c>
    </row>
    <row r="16" spans="1:9" ht="14.25" customHeight="1" x14ac:dyDescent="0.15">
      <c r="B16" s="3" t="s">
        <v>380</v>
      </c>
      <c r="C16" s="31"/>
    </row>
    <row r="17" spans="1:8" ht="14.25" customHeight="1" x14ac:dyDescent="0.15">
      <c r="B17" s="3"/>
      <c r="C17" s="31"/>
    </row>
    <row r="18" spans="1:8" ht="14.25" customHeight="1" x14ac:dyDescent="0.15">
      <c r="A18" s="34" t="s">
        <v>374</v>
      </c>
      <c r="B18" s="3" t="s">
        <v>391</v>
      </c>
    </row>
    <row r="19" spans="1:8" ht="14.25" customHeight="1" x14ac:dyDescent="0.15">
      <c r="B19" s="3" t="s">
        <v>390</v>
      </c>
      <c r="D19" s="4" t="s">
        <v>7</v>
      </c>
      <c r="E19" s="5" t="s">
        <v>8</v>
      </c>
      <c r="H19" s="10">
        <f>F19*G19</f>
        <v>0</v>
      </c>
    </row>
    <row r="21" spans="1:8" ht="14.25" customHeight="1" x14ac:dyDescent="0.15">
      <c r="A21" s="34" t="str">
        <f>"01-02"</f>
        <v>01-02</v>
      </c>
      <c r="B21" s="3" t="s">
        <v>9</v>
      </c>
    </row>
    <row r="22" spans="1:8" ht="14.25" customHeight="1" x14ac:dyDescent="0.15">
      <c r="B22" s="3" t="s">
        <v>10</v>
      </c>
      <c r="D22" s="4" t="s">
        <v>11</v>
      </c>
      <c r="E22" s="5">
        <v>6</v>
      </c>
      <c r="H22" s="10">
        <f>F22*G22</f>
        <v>0</v>
      </c>
    </row>
    <row r="25" spans="1:8" ht="14.25" customHeight="1" x14ac:dyDescent="0.15">
      <c r="B25" s="23" t="s">
        <v>12</v>
      </c>
      <c r="C25" s="24"/>
      <c r="D25" s="24"/>
      <c r="E25" s="24"/>
      <c r="F25" s="24"/>
      <c r="G25" s="25"/>
      <c r="H25" s="26">
        <f>H14+H15+H22+H19+H13</f>
        <v>0</v>
      </c>
    </row>
    <row r="28" spans="1:8" ht="15.75" customHeight="1" x14ac:dyDescent="0.15">
      <c r="A28" s="2" t="s">
        <v>13</v>
      </c>
      <c r="B28" s="2" t="s">
        <v>14</v>
      </c>
    </row>
    <row r="29" spans="1:8" ht="14.25" customHeight="1" x14ac:dyDescent="0.15">
      <c r="A29" s="3" t="s">
        <v>15</v>
      </c>
      <c r="B29" s="3" t="s">
        <v>16</v>
      </c>
    </row>
    <row r="30" spans="1:8" ht="14.25" customHeight="1" x14ac:dyDescent="0.15">
      <c r="B30" s="3" t="s">
        <v>17</v>
      </c>
      <c r="D30" s="4" t="s">
        <v>18</v>
      </c>
      <c r="E30" s="5" t="s">
        <v>19</v>
      </c>
      <c r="H30" s="10">
        <f>F30*G30</f>
        <v>0</v>
      </c>
    </row>
    <row r="31" spans="1:8" ht="14.25" customHeight="1" x14ac:dyDescent="0.15">
      <c r="B31" s="3" t="s">
        <v>20</v>
      </c>
      <c r="D31" s="4" t="s">
        <v>21</v>
      </c>
      <c r="E31" s="5" t="s">
        <v>22</v>
      </c>
      <c r="H31" s="10">
        <f>F31*G31</f>
        <v>0</v>
      </c>
    </row>
    <row r="32" spans="1:8" ht="14.25" customHeight="1" x14ac:dyDescent="0.15">
      <c r="B32" s="3" t="s">
        <v>23</v>
      </c>
      <c r="D32" s="4" t="s">
        <v>24</v>
      </c>
      <c r="E32" s="5" t="s">
        <v>25</v>
      </c>
      <c r="H32" s="10">
        <f>F32*G32</f>
        <v>0</v>
      </c>
    </row>
    <row r="34" spans="1:8" ht="14.25" customHeight="1" x14ac:dyDescent="0.15">
      <c r="A34" s="3" t="s">
        <v>26</v>
      </c>
      <c r="B34" s="3" t="s">
        <v>27</v>
      </c>
    </row>
    <row r="35" spans="1:8" ht="14.25" customHeight="1" x14ac:dyDescent="0.15">
      <c r="B35" s="3" t="s">
        <v>375</v>
      </c>
      <c r="D35" s="4" t="s">
        <v>28</v>
      </c>
      <c r="E35" s="5" t="s">
        <v>29</v>
      </c>
      <c r="H35" s="10">
        <f>F35*G35</f>
        <v>0</v>
      </c>
    </row>
    <row r="37" spans="1:8" ht="14.25" customHeight="1" x14ac:dyDescent="0.15">
      <c r="A37" s="3" t="s">
        <v>30</v>
      </c>
      <c r="B37" s="3" t="s">
        <v>31</v>
      </c>
    </row>
    <row r="38" spans="1:8" ht="14.25" customHeight="1" x14ac:dyDescent="0.15">
      <c r="B38" s="3" t="s">
        <v>385</v>
      </c>
      <c r="D38" s="4" t="s">
        <v>55</v>
      </c>
      <c r="E38" s="5">
        <v>536.86</v>
      </c>
      <c r="H38" s="10">
        <f t="shared" ref="H38:H46" si="1">F38*G38</f>
        <v>0</v>
      </c>
    </row>
    <row r="39" spans="1:8" ht="14.25" customHeight="1" x14ac:dyDescent="0.15">
      <c r="B39" s="3" t="s">
        <v>386</v>
      </c>
      <c r="D39" s="4" t="s">
        <v>55</v>
      </c>
      <c r="E39" s="5">
        <v>240</v>
      </c>
      <c r="H39" s="10">
        <f t="shared" ref="H39" si="2">F39*G39</f>
        <v>0</v>
      </c>
    </row>
    <row r="40" spans="1:8" ht="14.25" customHeight="1" x14ac:dyDescent="0.15">
      <c r="B40" s="3" t="s">
        <v>387</v>
      </c>
      <c r="D40" s="4" t="s">
        <v>55</v>
      </c>
      <c r="E40" s="5">
        <v>48</v>
      </c>
      <c r="H40" s="10">
        <f t="shared" ref="H40" si="3">F40*G40</f>
        <v>0</v>
      </c>
    </row>
    <row r="41" spans="1:8" ht="14.25" customHeight="1" x14ac:dyDescent="0.15">
      <c r="B41" s="3" t="s">
        <v>388</v>
      </c>
      <c r="D41" s="4" t="s">
        <v>55</v>
      </c>
      <c r="E41" s="5">
        <v>143.13999999999999</v>
      </c>
      <c r="H41" s="10">
        <f t="shared" ref="H41" si="4">F41*G41</f>
        <v>0</v>
      </c>
    </row>
    <row r="42" spans="1:8" ht="14.25" customHeight="1" x14ac:dyDescent="0.15">
      <c r="B42" s="3" t="s">
        <v>32</v>
      </c>
      <c r="D42" s="4" t="s">
        <v>33</v>
      </c>
      <c r="E42" s="5" t="s">
        <v>34</v>
      </c>
      <c r="H42" s="10">
        <f t="shared" si="1"/>
        <v>0</v>
      </c>
    </row>
    <row r="43" spans="1:8" ht="14.25" customHeight="1" x14ac:dyDescent="0.15">
      <c r="B43" s="3" t="s">
        <v>35</v>
      </c>
      <c r="D43" s="4" t="s">
        <v>36</v>
      </c>
      <c r="E43" s="5" t="s">
        <v>37</v>
      </c>
      <c r="H43" s="10">
        <f t="shared" si="1"/>
        <v>0</v>
      </c>
    </row>
    <row r="44" spans="1:8" ht="14.25" customHeight="1" x14ac:dyDescent="0.15">
      <c r="B44" s="3" t="s">
        <v>38</v>
      </c>
      <c r="D44" s="4" t="s">
        <v>39</v>
      </c>
      <c r="E44" s="5" t="s">
        <v>40</v>
      </c>
      <c r="H44" s="10">
        <f t="shared" si="1"/>
        <v>0</v>
      </c>
    </row>
    <row r="45" spans="1:8" ht="14.25" customHeight="1" x14ac:dyDescent="0.15">
      <c r="B45" s="3" t="s">
        <v>41</v>
      </c>
      <c r="D45" s="4" t="s">
        <v>42</v>
      </c>
      <c r="E45" s="5" t="s">
        <v>43</v>
      </c>
      <c r="H45" s="10">
        <f t="shared" si="1"/>
        <v>0</v>
      </c>
    </row>
    <row r="46" spans="1:8" ht="14.25" customHeight="1" x14ac:dyDescent="0.15">
      <c r="B46" s="3" t="s">
        <v>44</v>
      </c>
      <c r="D46" s="4" t="s">
        <v>45</v>
      </c>
      <c r="E46" s="5" t="s">
        <v>46</v>
      </c>
      <c r="H46" s="10">
        <f t="shared" si="1"/>
        <v>0</v>
      </c>
    </row>
    <row r="48" spans="1:8" ht="14.25" customHeight="1" x14ac:dyDescent="0.15">
      <c r="B48" s="23" t="s">
        <v>47</v>
      </c>
      <c r="C48" s="24"/>
      <c r="D48" s="24"/>
      <c r="E48" s="24"/>
      <c r="F48" s="24"/>
      <c r="G48" s="25"/>
      <c r="H48" s="26">
        <f>H30+H31+H32+H35+H38+H42+H43+H44+H45+H46+H39+H40+H41</f>
        <v>0</v>
      </c>
    </row>
    <row r="51" spans="1:8" ht="15.75" customHeight="1" x14ac:dyDescent="0.15">
      <c r="A51" s="2" t="s">
        <v>48</v>
      </c>
      <c r="B51" s="2" t="s">
        <v>49</v>
      </c>
    </row>
    <row r="52" spans="1:8" ht="14.25" customHeight="1" x14ac:dyDescent="0.15">
      <c r="A52" s="3" t="s">
        <v>50</v>
      </c>
      <c r="B52" s="3" t="s">
        <v>51</v>
      </c>
    </row>
    <row r="53" spans="1:8" ht="14.25" customHeight="1" x14ac:dyDescent="0.15">
      <c r="A53" s="3" t="s">
        <v>52</v>
      </c>
      <c r="B53" s="3" t="s">
        <v>53</v>
      </c>
    </row>
    <row r="54" spans="1:8" ht="14.25" customHeight="1" x14ac:dyDescent="0.15">
      <c r="B54" s="3" t="s">
        <v>54</v>
      </c>
      <c r="D54" s="4" t="s">
        <v>55</v>
      </c>
      <c r="E54" s="17">
        <v>1500</v>
      </c>
      <c r="H54" s="10">
        <f>F54*G54</f>
        <v>0</v>
      </c>
    </row>
    <row r="55" spans="1:8" ht="14.25" customHeight="1" x14ac:dyDescent="0.15">
      <c r="B55" s="3" t="s">
        <v>56</v>
      </c>
      <c r="D55" s="4" t="s">
        <v>57</v>
      </c>
      <c r="E55" s="5" t="s">
        <v>58</v>
      </c>
      <c r="H55" s="10">
        <f>F55*G55</f>
        <v>0</v>
      </c>
    </row>
    <row r="56" spans="1:8" ht="14.25" customHeight="1" x14ac:dyDescent="0.15">
      <c r="B56" s="3" t="s">
        <v>59</v>
      </c>
      <c r="D56" s="4" t="s">
        <v>60</v>
      </c>
      <c r="E56" s="5" t="s">
        <v>61</v>
      </c>
      <c r="H56" s="10">
        <f>F56*G56</f>
        <v>0</v>
      </c>
    </row>
    <row r="57" spans="1:8" ht="14.25" customHeight="1" x14ac:dyDescent="0.15">
      <c r="B57" s="3" t="s">
        <v>62</v>
      </c>
      <c r="D57" s="4" t="s">
        <v>63</v>
      </c>
      <c r="E57" s="5" t="s">
        <v>64</v>
      </c>
      <c r="H57" s="10">
        <f>F57*G57</f>
        <v>0</v>
      </c>
    </row>
    <row r="58" spans="1:8" ht="14.25" customHeight="1" x14ac:dyDescent="0.15">
      <c r="B58" s="3" t="s">
        <v>373</v>
      </c>
      <c r="D58" s="4" t="s">
        <v>55</v>
      </c>
      <c r="E58" s="17">
        <v>1200</v>
      </c>
      <c r="H58" s="10">
        <f>F58*G58</f>
        <v>0</v>
      </c>
    </row>
    <row r="59" spans="1:8" ht="14.25" customHeight="1" x14ac:dyDescent="0.15">
      <c r="B59" s="3"/>
      <c r="D59" s="4"/>
      <c r="E59" s="17"/>
      <c r="H59" s="10"/>
    </row>
    <row r="60" spans="1:8" ht="14.25" customHeight="1" x14ac:dyDescent="0.15">
      <c r="A60" s="3" t="s">
        <v>65</v>
      </c>
      <c r="B60" s="3" t="s">
        <v>66</v>
      </c>
    </row>
    <row r="61" spans="1:8" ht="14.25" customHeight="1" x14ac:dyDescent="0.15">
      <c r="B61" s="3" t="s">
        <v>67</v>
      </c>
      <c r="D61" s="4" t="s">
        <v>68</v>
      </c>
      <c r="E61" s="5" t="s">
        <v>69</v>
      </c>
      <c r="H61" s="10">
        <f>F61*G61</f>
        <v>0</v>
      </c>
    </row>
    <row r="63" spans="1:8" ht="14.25" customHeight="1" x14ac:dyDescent="0.15">
      <c r="A63" s="3" t="s">
        <v>70</v>
      </c>
      <c r="B63" s="3" t="s">
        <v>71</v>
      </c>
    </row>
    <row r="64" spans="1:8" ht="14.25" customHeight="1" x14ac:dyDescent="0.15">
      <c r="B64" s="3" t="s">
        <v>72</v>
      </c>
      <c r="D64" s="4" t="s">
        <v>73</v>
      </c>
      <c r="E64" s="5" t="s">
        <v>74</v>
      </c>
      <c r="H64" s="10">
        <f>F64*G64</f>
        <v>0</v>
      </c>
    </row>
    <row r="65" spans="1:8" ht="14.25" customHeight="1" x14ac:dyDescent="0.15">
      <c r="B65" s="3" t="s">
        <v>75</v>
      </c>
      <c r="D65" s="4" t="s">
        <v>76</v>
      </c>
      <c r="E65" s="5" t="s">
        <v>77</v>
      </c>
      <c r="H65" s="10">
        <f>F65*G65</f>
        <v>0</v>
      </c>
    </row>
    <row r="67" spans="1:8" ht="14.25" customHeight="1" x14ac:dyDescent="0.15">
      <c r="A67" s="3" t="s">
        <v>78</v>
      </c>
      <c r="B67" s="3" t="s">
        <v>79</v>
      </c>
    </row>
    <row r="68" spans="1:8" ht="14.25" customHeight="1" x14ac:dyDescent="0.15">
      <c r="B68" s="3" t="s">
        <v>80</v>
      </c>
      <c r="D68" s="4" t="s">
        <v>81</v>
      </c>
      <c r="E68" s="5" t="s">
        <v>82</v>
      </c>
      <c r="H68" s="10">
        <f>F68*G68</f>
        <v>0</v>
      </c>
    </row>
    <row r="69" spans="1:8" ht="14.25" customHeight="1" x14ac:dyDescent="0.15">
      <c r="B69" s="3" t="s">
        <v>83</v>
      </c>
      <c r="D69" s="4" t="s">
        <v>84</v>
      </c>
      <c r="E69" s="5" t="s">
        <v>85</v>
      </c>
      <c r="H69" s="10">
        <f>F69*G69</f>
        <v>0</v>
      </c>
    </row>
    <row r="71" spans="1:8" ht="14.25" customHeight="1" x14ac:dyDescent="0.15">
      <c r="A71" s="3" t="s">
        <v>86</v>
      </c>
      <c r="B71" s="3" t="s">
        <v>87</v>
      </c>
    </row>
    <row r="72" spans="1:8" ht="14.25" customHeight="1" x14ac:dyDescent="0.15">
      <c r="B72" s="3" t="s">
        <v>88</v>
      </c>
      <c r="D72" s="4" t="s">
        <v>89</v>
      </c>
      <c r="E72" s="5" t="s">
        <v>90</v>
      </c>
      <c r="H72" s="10">
        <f>F72*G72</f>
        <v>0</v>
      </c>
    </row>
    <row r="73" spans="1:8" ht="14.25" customHeight="1" x14ac:dyDescent="0.15">
      <c r="B73" s="3" t="s">
        <v>91</v>
      </c>
      <c r="D73" s="4" t="s">
        <v>92</v>
      </c>
      <c r="E73" s="5" t="s">
        <v>93</v>
      </c>
      <c r="H73" s="10">
        <f>F73*G73</f>
        <v>0</v>
      </c>
    </row>
    <row r="75" spans="1:8" ht="14.25" customHeight="1" x14ac:dyDescent="0.15">
      <c r="A75" s="3" t="s">
        <v>94</v>
      </c>
      <c r="B75" s="3" t="s">
        <v>95</v>
      </c>
    </row>
    <row r="76" spans="1:8" ht="14.25" customHeight="1" x14ac:dyDescent="0.15">
      <c r="B76" s="3" t="s">
        <v>96</v>
      </c>
      <c r="D76" s="4" t="s">
        <v>97</v>
      </c>
      <c r="E76" s="5" t="s">
        <v>98</v>
      </c>
      <c r="H76" s="10">
        <f>F76*G76</f>
        <v>0</v>
      </c>
    </row>
    <row r="77" spans="1:8" ht="14.25" customHeight="1" x14ac:dyDescent="0.15">
      <c r="B77" s="3" t="s">
        <v>99</v>
      </c>
      <c r="D77" s="4" t="s">
        <v>100</v>
      </c>
      <c r="E77" s="5" t="s">
        <v>101</v>
      </c>
      <c r="H77" s="10">
        <f>F77*G77</f>
        <v>0</v>
      </c>
    </row>
    <row r="78" spans="1:8" ht="14.25" customHeight="1" x14ac:dyDescent="0.15">
      <c r="B78" s="3" t="s">
        <v>102</v>
      </c>
      <c r="D78" s="4" t="s">
        <v>103</v>
      </c>
      <c r="E78" s="5" t="s">
        <v>104</v>
      </c>
      <c r="H78" s="10">
        <f>F78*G78</f>
        <v>0</v>
      </c>
    </row>
    <row r="80" spans="1:8" ht="14.25" customHeight="1" x14ac:dyDescent="0.15">
      <c r="A80" s="3" t="s">
        <v>105</v>
      </c>
      <c r="B80" s="3" t="s">
        <v>106</v>
      </c>
    </row>
    <row r="81" spans="1:8" ht="14.25" customHeight="1" x14ac:dyDescent="0.15">
      <c r="A81" s="3" t="s">
        <v>107</v>
      </c>
      <c r="B81" s="3" t="s">
        <v>108</v>
      </c>
    </row>
    <row r="82" spans="1:8" ht="14.25" customHeight="1" x14ac:dyDescent="0.15">
      <c r="B82" s="3" t="s">
        <v>109</v>
      </c>
      <c r="D82" s="4" t="s">
        <v>110</v>
      </c>
      <c r="E82" s="5" t="s">
        <v>111</v>
      </c>
      <c r="H82" s="10">
        <f>F82*G82</f>
        <v>0</v>
      </c>
    </row>
    <row r="83" spans="1:8" ht="14.25" customHeight="1" x14ac:dyDescent="0.15">
      <c r="B83" s="3" t="s">
        <v>112</v>
      </c>
      <c r="D83" s="4" t="s">
        <v>113</v>
      </c>
      <c r="E83" s="5" t="s">
        <v>114</v>
      </c>
      <c r="H83" s="10">
        <f>F83*G83</f>
        <v>0</v>
      </c>
    </row>
    <row r="85" spans="1:8" ht="14.25" customHeight="1" x14ac:dyDescent="0.15">
      <c r="B85" s="23" t="s">
        <v>115</v>
      </c>
      <c r="C85" s="24"/>
      <c r="D85" s="24"/>
      <c r="E85" s="24"/>
      <c r="F85" s="24"/>
      <c r="G85" s="25"/>
      <c r="H85" s="26">
        <f>H83+H82+H78+H77+H76+H73+H72+H69+H68+H65+H64+H61+H58+H57+H56+H55+H54</f>
        <v>0</v>
      </c>
    </row>
    <row r="88" spans="1:8" ht="15.75" customHeight="1" x14ac:dyDescent="0.15">
      <c r="A88" s="2" t="s">
        <v>116</v>
      </c>
      <c r="B88" s="2" t="s">
        <v>117</v>
      </c>
    </row>
    <row r="89" spans="1:8" ht="14.25" customHeight="1" x14ac:dyDescent="0.15">
      <c r="A89" s="3" t="s">
        <v>118</v>
      </c>
      <c r="B89" s="3" t="s">
        <v>119</v>
      </c>
    </row>
    <row r="90" spans="1:8" ht="14.25" customHeight="1" x14ac:dyDescent="0.15">
      <c r="B90" s="3" t="s">
        <v>120</v>
      </c>
      <c r="D90" s="4" t="s">
        <v>121</v>
      </c>
      <c r="E90" s="5" t="s">
        <v>122</v>
      </c>
      <c r="H90" s="10">
        <f>F90*G90</f>
        <v>0</v>
      </c>
    </row>
    <row r="91" spans="1:8" ht="14.25" customHeight="1" x14ac:dyDescent="0.15">
      <c r="B91" s="3" t="s">
        <v>123</v>
      </c>
      <c r="D91" s="4" t="s">
        <v>124</v>
      </c>
      <c r="E91" s="5" t="s">
        <v>125</v>
      </c>
      <c r="H91" s="10">
        <f>F91*G91</f>
        <v>0</v>
      </c>
    </row>
    <row r="93" spans="1:8" ht="14.25" customHeight="1" x14ac:dyDescent="0.15">
      <c r="A93" s="3" t="s">
        <v>126</v>
      </c>
      <c r="B93" s="3" t="s">
        <v>127</v>
      </c>
    </row>
    <row r="94" spans="1:8" ht="14.25" customHeight="1" x14ac:dyDescent="0.15">
      <c r="B94" s="3" t="s">
        <v>128</v>
      </c>
      <c r="D94" s="4" t="s">
        <v>129</v>
      </c>
      <c r="E94" s="5" t="s">
        <v>130</v>
      </c>
      <c r="H94" s="10">
        <f>F94*G94</f>
        <v>0</v>
      </c>
    </row>
    <row r="96" spans="1:8" ht="14.25" customHeight="1" x14ac:dyDescent="0.15">
      <c r="A96" s="3" t="s">
        <v>131</v>
      </c>
      <c r="B96" s="3" t="s">
        <v>132</v>
      </c>
    </row>
    <row r="97" spans="1:8" ht="14.25" customHeight="1" x14ac:dyDescent="0.15">
      <c r="B97" s="3" t="s">
        <v>133</v>
      </c>
      <c r="D97" s="4" t="s">
        <v>134</v>
      </c>
      <c r="E97" s="5" t="s">
        <v>135</v>
      </c>
      <c r="H97" s="10">
        <f t="shared" ref="H97:H105" si="5">F97*G97</f>
        <v>0</v>
      </c>
    </row>
    <row r="98" spans="1:8" ht="14.25" customHeight="1" x14ac:dyDescent="0.15">
      <c r="B98" s="3" t="s">
        <v>136</v>
      </c>
      <c r="D98" s="4" t="s">
        <v>137</v>
      </c>
      <c r="E98" s="5" t="s">
        <v>138</v>
      </c>
      <c r="H98" s="10">
        <f t="shared" si="5"/>
        <v>0</v>
      </c>
    </row>
    <row r="99" spans="1:8" ht="14.25" customHeight="1" x14ac:dyDescent="0.15">
      <c r="B99" s="3" t="s">
        <v>139</v>
      </c>
      <c r="D99" s="4" t="s">
        <v>140</v>
      </c>
      <c r="E99" s="5" t="s">
        <v>141</v>
      </c>
      <c r="H99" s="10">
        <f t="shared" si="5"/>
        <v>0</v>
      </c>
    </row>
    <row r="100" spans="1:8" ht="14.25" customHeight="1" x14ac:dyDescent="0.15">
      <c r="B100" s="3" t="s">
        <v>142</v>
      </c>
      <c r="D100" s="4" t="s">
        <v>143</v>
      </c>
      <c r="E100" s="5" t="s">
        <v>144</v>
      </c>
      <c r="H100" s="10">
        <f t="shared" si="5"/>
        <v>0</v>
      </c>
    </row>
    <row r="101" spans="1:8" ht="14.25" customHeight="1" x14ac:dyDescent="0.15">
      <c r="B101" s="3" t="s">
        <v>145</v>
      </c>
      <c r="D101" s="4" t="s">
        <v>146</v>
      </c>
      <c r="E101" s="5" t="s">
        <v>147</v>
      </c>
      <c r="H101" s="10">
        <f t="shared" si="5"/>
        <v>0</v>
      </c>
    </row>
    <row r="102" spans="1:8" ht="14.25" customHeight="1" x14ac:dyDescent="0.15">
      <c r="B102" s="3" t="s">
        <v>148</v>
      </c>
      <c r="D102" s="4" t="s">
        <v>149</v>
      </c>
      <c r="E102" s="5" t="s">
        <v>150</v>
      </c>
      <c r="H102" s="10">
        <f t="shared" si="5"/>
        <v>0</v>
      </c>
    </row>
    <row r="103" spans="1:8" ht="14.25" customHeight="1" x14ac:dyDescent="0.15">
      <c r="B103" s="3" t="s">
        <v>151</v>
      </c>
      <c r="D103" s="4" t="s">
        <v>152</v>
      </c>
      <c r="E103" s="5" t="s">
        <v>153</v>
      </c>
      <c r="H103" s="10">
        <f t="shared" si="5"/>
        <v>0</v>
      </c>
    </row>
    <row r="104" spans="1:8" ht="14.25" customHeight="1" x14ac:dyDescent="0.15">
      <c r="B104" s="3" t="s">
        <v>154</v>
      </c>
      <c r="D104" s="4" t="s">
        <v>155</v>
      </c>
      <c r="E104" s="5" t="s">
        <v>156</v>
      </c>
      <c r="H104" s="10">
        <f t="shared" si="5"/>
        <v>0</v>
      </c>
    </row>
    <row r="105" spans="1:8" ht="14.25" customHeight="1" x14ac:dyDescent="0.15">
      <c r="B105" s="3" t="s">
        <v>157</v>
      </c>
      <c r="D105" s="4" t="s">
        <v>158</v>
      </c>
      <c r="E105" s="5">
        <v>4</v>
      </c>
      <c r="H105" s="10">
        <f t="shared" si="5"/>
        <v>0</v>
      </c>
    </row>
    <row r="107" spans="1:8" ht="14.25" customHeight="1" x14ac:dyDescent="0.15">
      <c r="A107" s="3" t="s">
        <v>159</v>
      </c>
      <c r="B107" s="3" t="s">
        <v>160</v>
      </c>
    </row>
    <row r="108" spans="1:8" ht="14.25" customHeight="1" x14ac:dyDescent="0.15">
      <c r="B108" s="3" t="s">
        <v>161</v>
      </c>
      <c r="D108" s="4" t="s">
        <v>162</v>
      </c>
      <c r="E108" s="5" t="s">
        <v>163</v>
      </c>
      <c r="H108" s="10">
        <f>F108*G108</f>
        <v>0</v>
      </c>
    </row>
    <row r="109" spans="1:8" ht="14.25" customHeight="1" x14ac:dyDescent="0.15">
      <c r="B109" s="3" t="s">
        <v>164</v>
      </c>
      <c r="D109" s="4" t="s">
        <v>165</v>
      </c>
      <c r="E109" s="5" t="s">
        <v>166</v>
      </c>
      <c r="H109" s="10">
        <f>F109*G109</f>
        <v>0</v>
      </c>
    </row>
    <row r="111" spans="1:8" ht="14.25" customHeight="1" x14ac:dyDescent="0.15">
      <c r="A111" s="3" t="s">
        <v>167</v>
      </c>
      <c r="B111" s="3" t="s">
        <v>168</v>
      </c>
    </row>
    <row r="112" spans="1:8" ht="14.25" customHeight="1" x14ac:dyDescent="0.15">
      <c r="B112" s="3" t="s">
        <v>169</v>
      </c>
      <c r="D112" s="4" t="s">
        <v>170</v>
      </c>
      <c r="E112" s="5" t="s">
        <v>171</v>
      </c>
      <c r="H112" s="10">
        <f>F112*G112</f>
        <v>0</v>
      </c>
    </row>
    <row r="114" spans="1:8" ht="14.25" customHeight="1" x14ac:dyDescent="0.15">
      <c r="A114" s="3" t="s">
        <v>172</v>
      </c>
      <c r="B114" s="3" t="s">
        <v>173</v>
      </c>
    </row>
    <row r="115" spans="1:8" ht="14.25" customHeight="1" x14ac:dyDescent="0.15">
      <c r="B115" s="3" t="s">
        <v>174</v>
      </c>
      <c r="D115" s="4" t="s">
        <v>175</v>
      </c>
      <c r="E115" s="5" t="s">
        <v>176</v>
      </c>
      <c r="H115" s="10">
        <f>F115*G115</f>
        <v>0</v>
      </c>
    </row>
    <row r="116" spans="1:8" ht="14.25" customHeight="1" x14ac:dyDescent="0.15">
      <c r="B116" s="3" t="s">
        <v>177</v>
      </c>
      <c r="D116" s="4" t="s">
        <v>178</v>
      </c>
      <c r="E116" s="5" t="s">
        <v>179</v>
      </c>
      <c r="H116" s="10">
        <f>F116*G116</f>
        <v>0</v>
      </c>
    </row>
    <row r="117" spans="1:8" ht="14.25" customHeight="1" x14ac:dyDescent="0.15">
      <c r="B117" s="3" t="s">
        <v>180</v>
      </c>
      <c r="D117" s="4" t="s">
        <v>181</v>
      </c>
      <c r="E117" s="5" t="s">
        <v>182</v>
      </c>
      <c r="H117" s="10">
        <f>F117*G117</f>
        <v>0</v>
      </c>
    </row>
    <row r="118" spans="1:8" ht="14.25" customHeight="1" x14ac:dyDescent="0.15">
      <c r="B118" s="3" t="s">
        <v>183</v>
      </c>
      <c r="D118" s="4" t="s">
        <v>184</v>
      </c>
      <c r="E118" s="5" t="s">
        <v>185</v>
      </c>
      <c r="H118" s="10">
        <f>F118*G118</f>
        <v>0</v>
      </c>
    </row>
    <row r="120" spans="1:8" ht="14.25" customHeight="1" x14ac:dyDescent="0.15">
      <c r="A120" s="3" t="s">
        <v>186</v>
      </c>
      <c r="B120" s="3" t="s">
        <v>187</v>
      </c>
    </row>
    <row r="121" spans="1:8" ht="14.25" customHeight="1" x14ac:dyDescent="0.15">
      <c r="B121" s="3" t="s">
        <v>376</v>
      </c>
      <c r="D121" s="4" t="s">
        <v>188</v>
      </c>
      <c r="E121" s="5" t="s">
        <v>189</v>
      </c>
      <c r="H121" s="10">
        <f>F121*G121</f>
        <v>0</v>
      </c>
    </row>
    <row r="123" spans="1:8" ht="14.25" customHeight="1" x14ac:dyDescent="0.15">
      <c r="A123" s="34" t="s">
        <v>382</v>
      </c>
      <c r="B123" s="35" t="s">
        <v>191</v>
      </c>
      <c r="C123" s="31"/>
      <c r="D123" s="31"/>
      <c r="E123" s="31"/>
      <c r="F123" s="31"/>
      <c r="G123" s="31"/>
      <c r="H123" s="31"/>
    </row>
    <row r="124" spans="1:8" ht="14.25" customHeight="1" x14ac:dyDescent="0.15">
      <c r="B124" s="35" t="s">
        <v>192</v>
      </c>
      <c r="C124" s="31"/>
      <c r="D124" s="38" t="s">
        <v>193</v>
      </c>
      <c r="E124" s="36" t="s">
        <v>194</v>
      </c>
      <c r="F124" s="31"/>
      <c r="G124" s="31"/>
      <c r="H124" s="39">
        <f>F124*G124</f>
        <v>0</v>
      </c>
    </row>
    <row r="125" spans="1:8" ht="14.25" customHeight="1" x14ac:dyDescent="0.15">
      <c r="B125" s="31"/>
      <c r="C125" s="31"/>
      <c r="D125" s="31"/>
      <c r="E125" s="31"/>
      <c r="F125" s="31"/>
      <c r="G125" s="31"/>
      <c r="H125" s="31"/>
    </row>
    <row r="126" spans="1:8" ht="14.25" customHeight="1" x14ac:dyDescent="0.15">
      <c r="A126" s="3" t="s">
        <v>381</v>
      </c>
      <c r="B126" s="35" t="s">
        <v>195</v>
      </c>
      <c r="C126" s="31"/>
      <c r="D126" s="31"/>
      <c r="E126" s="31"/>
      <c r="F126" s="31"/>
      <c r="G126" s="31"/>
      <c r="H126" s="31"/>
    </row>
    <row r="127" spans="1:8" ht="14.25" customHeight="1" x14ac:dyDescent="0.15">
      <c r="B127" s="35" t="s">
        <v>196</v>
      </c>
      <c r="C127" s="31"/>
      <c r="D127" s="38" t="s">
        <v>197</v>
      </c>
      <c r="E127" s="36" t="s">
        <v>198</v>
      </c>
      <c r="F127" s="31"/>
      <c r="G127" s="31"/>
      <c r="H127" s="39">
        <f>F127*G127</f>
        <v>0</v>
      </c>
    </row>
    <row r="128" spans="1:8" ht="14.25" customHeight="1" x14ac:dyDescent="0.15">
      <c r="B128" s="35" t="s">
        <v>199</v>
      </c>
      <c r="C128" s="31"/>
      <c r="D128" s="38" t="s">
        <v>200</v>
      </c>
      <c r="E128" s="36" t="s">
        <v>201</v>
      </c>
      <c r="F128" s="31"/>
      <c r="G128" s="31"/>
      <c r="H128" s="39">
        <f>F128*G128</f>
        <v>0</v>
      </c>
    </row>
    <row r="129" spans="1:8" ht="14.25" customHeight="1" x14ac:dyDescent="0.15">
      <c r="B129" s="31"/>
      <c r="C129" s="31"/>
      <c r="D129" s="31"/>
      <c r="E129" s="31"/>
      <c r="F129" s="31"/>
      <c r="G129" s="31"/>
      <c r="H129" s="31"/>
    </row>
    <row r="130" spans="1:8" ht="14.25" customHeight="1" x14ac:dyDescent="0.15">
      <c r="B130" s="35" t="s">
        <v>202</v>
      </c>
      <c r="C130" s="31"/>
      <c r="D130" s="31"/>
      <c r="E130" s="31"/>
      <c r="F130" s="31"/>
      <c r="G130" s="36"/>
      <c r="H130" s="37">
        <f>H124+H127+H128</f>
        <v>0</v>
      </c>
    </row>
    <row r="132" spans="1:8" ht="14.25" customHeight="1" x14ac:dyDescent="0.15">
      <c r="B132" s="23" t="s">
        <v>190</v>
      </c>
      <c r="C132" s="24"/>
      <c r="D132" s="24"/>
      <c r="E132" s="24"/>
      <c r="F132" s="24"/>
      <c r="G132" s="25"/>
      <c r="H132" s="26">
        <f>H121+H118+H117+H116+H115+H112+H109+H108+H105+H104+H103+H102+H101+H100+H99+H98+H97+H94+H91+H90+H124+H127+H128+H130</f>
        <v>0</v>
      </c>
    </row>
    <row r="133" spans="1:8" ht="14.25" customHeight="1" x14ac:dyDescent="0.15">
      <c r="B133" s="35"/>
      <c r="C133" s="31"/>
      <c r="D133" s="31"/>
      <c r="E133" s="31"/>
      <c r="F133" s="31"/>
      <c r="G133" s="36"/>
      <c r="H133" s="37"/>
    </row>
    <row r="134" spans="1:8" ht="14.25" customHeight="1" x14ac:dyDescent="0.15">
      <c r="B134" s="27" t="s">
        <v>368</v>
      </c>
      <c r="C134" s="28"/>
      <c r="D134" s="28"/>
      <c r="E134" s="28"/>
      <c r="F134" s="28"/>
      <c r="G134" s="29"/>
      <c r="H134" s="30">
        <f>H132+H85+H48+H25</f>
        <v>0</v>
      </c>
    </row>
    <row r="136" spans="1:8" ht="15.75" customHeight="1" x14ac:dyDescent="0.15">
      <c r="A136" s="2" t="str">
        <f>"05"</f>
        <v>05</v>
      </c>
      <c r="B136" s="2" t="s">
        <v>203</v>
      </c>
    </row>
    <row r="137" spans="1:8" ht="14.25" customHeight="1" x14ac:dyDescent="0.15">
      <c r="A137" s="34" t="str">
        <f>"5-01"</f>
        <v>5-01</v>
      </c>
      <c r="B137" s="3" t="s">
        <v>383</v>
      </c>
      <c r="D137" s="4" t="s">
        <v>18</v>
      </c>
      <c r="E137" s="4">
        <v>1</v>
      </c>
      <c r="H137" s="12">
        <f>F137*G137</f>
        <v>0</v>
      </c>
    </row>
    <row r="138" spans="1:8" ht="14.25" customHeight="1" x14ac:dyDescent="0.15">
      <c r="B138" s="23" t="s">
        <v>204</v>
      </c>
      <c r="C138" s="24"/>
      <c r="D138" s="24"/>
      <c r="E138" s="24"/>
      <c r="F138" s="24"/>
      <c r="G138" s="25"/>
      <c r="H138" s="26">
        <f>SUM(H137:H137)</f>
        <v>0</v>
      </c>
    </row>
    <row r="140" spans="1:8" ht="15.75" customHeight="1" x14ac:dyDescent="0.15">
      <c r="A140" s="2" t="str">
        <f>"06"</f>
        <v>06</v>
      </c>
      <c r="B140" s="2" t="s">
        <v>205</v>
      </c>
    </row>
    <row r="141" spans="1:8" ht="14.25" customHeight="1" x14ac:dyDescent="0.15">
      <c r="A141" s="3" t="str">
        <f>"06-01"</f>
        <v>06-01</v>
      </c>
      <c r="B141" s="3" t="s">
        <v>206</v>
      </c>
    </row>
    <row r="142" spans="1:8" ht="14.25" customHeight="1" x14ac:dyDescent="0.15">
      <c r="B142" s="3" t="s">
        <v>207</v>
      </c>
      <c r="D142" s="4" t="s">
        <v>208</v>
      </c>
      <c r="E142" s="5" t="s">
        <v>209</v>
      </c>
      <c r="H142" s="10">
        <f t="shared" ref="H142:H148" si="6">F142*G142</f>
        <v>0</v>
      </c>
    </row>
    <row r="143" spans="1:8" ht="14.25" customHeight="1" x14ac:dyDescent="0.15">
      <c r="B143" s="3" t="s">
        <v>210</v>
      </c>
      <c r="D143" s="4" t="s">
        <v>211</v>
      </c>
      <c r="E143" s="5" t="s">
        <v>212</v>
      </c>
      <c r="H143" s="10">
        <f t="shared" si="6"/>
        <v>0</v>
      </c>
    </row>
    <row r="144" spans="1:8" ht="14.25" customHeight="1" x14ac:dyDescent="0.15">
      <c r="B144" s="3" t="s">
        <v>213</v>
      </c>
      <c r="D144" s="4" t="s">
        <v>214</v>
      </c>
      <c r="E144" s="5" t="s">
        <v>215</v>
      </c>
      <c r="H144" s="10">
        <f t="shared" si="6"/>
        <v>0</v>
      </c>
    </row>
    <row r="145" spans="1:8" ht="14.25" customHeight="1" x14ac:dyDescent="0.15">
      <c r="B145" s="3" t="s">
        <v>216</v>
      </c>
      <c r="D145" s="4" t="s">
        <v>217</v>
      </c>
      <c r="E145" s="5" t="s">
        <v>218</v>
      </c>
      <c r="H145" s="10">
        <f t="shared" si="6"/>
        <v>0</v>
      </c>
    </row>
    <row r="146" spans="1:8" ht="14.25" customHeight="1" x14ac:dyDescent="0.15">
      <c r="B146" s="3" t="s">
        <v>219</v>
      </c>
      <c r="D146" s="4" t="s">
        <v>220</v>
      </c>
      <c r="E146" s="5" t="s">
        <v>221</v>
      </c>
      <c r="H146" s="10">
        <f t="shared" si="6"/>
        <v>0</v>
      </c>
    </row>
    <row r="147" spans="1:8" ht="14.25" customHeight="1" x14ac:dyDescent="0.15">
      <c r="B147" s="3" t="s">
        <v>222</v>
      </c>
      <c r="D147" s="4" t="s">
        <v>223</v>
      </c>
      <c r="E147" s="5" t="s">
        <v>224</v>
      </c>
      <c r="H147" s="10">
        <f t="shared" si="6"/>
        <v>0</v>
      </c>
    </row>
    <row r="148" spans="1:8" ht="14.25" customHeight="1" x14ac:dyDescent="0.15">
      <c r="B148" s="3" t="s">
        <v>225</v>
      </c>
      <c r="D148" s="4" t="s">
        <v>226</v>
      </c>
      <c r="E148" s="5" t="s">
        <v>227</v>
      </c>
      <c r="H148" s="10">
        <f t="shared" si="6"/>
        <v>0</v>
      </c>
    </row>
    <row r="150" spans="1:8" ht="14.25" customHeight="1" x14ac:dyDescent="0.15">
      <c r="A150" s="3" t="str">
        <f>"06-02"</f>
        <v>06-02</v>
      </c>
      <c r="B150" s="3" t="s">
        <v>228</v>
      </c>
    </row>
    <row r="151" spans="1:8" ht="14.25" customHeight="1" x14ac:dyDescent="0.15">
      <c r="A151" s="3"/>
      <c r="B151" s="3" t="s">
        <v>229</v>
      </c>
      <c r="D151" s="4" t="s">
        <v>230</v>
      </c>
      <c r="E151" s="5" t="s">
        <v>231</v>
      </c>
      <c r="H151" s="10">
        <f>F151*G151</f>
        <v>0</v>
      </c>
    </row>
    <row r="152" spans="1:8" ht="14.25" customHeight="1" x14ac:dyDescent="0.15">
      <c r="A152" s="3"/>
      <c r="B152" s="3" t="s">
        <v>232</v>
      </c>
      <c r="D152" s="4" t="s">
        <v>233</v>
      </c>
      <c r="E152" s="5" t="s">
        <v>234</v>
      </c>
      <c r="H152" s="10">
        <f>F152*G152</f>
        <v>0</v>
      </c>
    </row>
    <row r="153" spans="1:8" ht="14.25" customHeight="1" x14ac:dyDescent="0.15">
      <c r="A153" s="3"/>
      <c r="B153" s="3" t="s">
        <v>235</v>
      </c>
      <c r="D153" s="4" t="s">
        <v>236</v>
      </c>
      <c r="E153" s="5" t="s">
        <v>237</v>
      </c>
      <c r="H153" s="10">
        <f>F153*G153</f>
        <v>0</v>
      </c>
    </row>
    <row r="154" spans="1:8" ht="14.25" customHeight="1" x14ac:dyDescent="0.15">
      <c r="A154" s="3"/>
    </row>
    <row r="155" spans="1:8" ht="14.25" customHeight="1" x14ac:dyDescent="0.15">
      <c r="A155" s="3" t="str">
        <f>"06-03"</f>
        <v>06-03</v>
      </c>
      <c r="B155" s="3" t="s">
        <v>238</v>
      </c>
    </row>
    <row r="156" spans="1:8" ht="14.25" customHeight="1" x14ac:dyDescent="0.15">
      <c r="B156" s="3" t="s">
        <v>239</v>
      </c>
      <c r="D156" s="4" t="s">
        <v>240</v>
      </c>
      <c r="E156" s="5" t="s">
        <v>241</v>
      </c>
      <c r="H156" s="10">
        <f>F156*G156</f>
        <v>0</v>
      </c>
    </row>
    <row r="157" spans="1:8" ht="14.25" customHeight="1" x14ac:dyDescent="0.15">
      <c r="B157" s="3" t="s">
        <v>242</v>
      </c>
      <c r="D157" s="4" t="s">
        <v>243</v>
      </c>
      <c r="E157" s="5" t="s">
        <v>244</v>
      </c>
      <c r="H157" s="10">
        <f>F157*G157</f>
        <v>0</v>
      </c>
    </row>
    <row r="158" spans="1:8" ht="14.25" customHeight="1" x14ac:dyDescent="0.15">
      <c r="B158" s="3" t="s">
        <v>245</v>
      </c>
      <c r="D158" s="4" t="s">
        <v>246</v>
      </c>
      <c r="E158" s="5" t="s">
        <v>247</v>
      </c>
      <c r="H158" s="10">
        <f>F158*G158</f>
        <v>0</v>
      </c>
    </row>
    <row r="159" spans="1:8" ht="14.25" customHeight="1" x14ac:dyDescent="0.15">
      <c r="B159" s="3" t="s">
        <v>248</v>
      </c>
      <c r="D159" s="4" t="s">
        <v>249</v>
      </c>
      <c r="E159" s="5" t="s">
        <v>250</v>
      </c>
      <c r="H159" s="10">
        <f>F159*G159</f>
        <v>0</v>
      </c>
    </row>
    <row r="161" spans="1:8" ht="14.25" customHeight="1" x14ac:dyDescent="0.15">
      <c r="B161" s="23" t="s">
        <v>251</v>
      </c>
      <c r="C161" s="24"/>
      <c r="D161" s="24"/>
      <c r="E161" s="24"/>
      <c r="F161" s="24"/>
      <c r="G161" s="25"/>
      <c r="H161" s="26">
        <f>H159+H158+H157+H156+H153+H152+H151+H148+H147+H146+H145+H144+H143+H142</f>
        <v>0</v>
      </c>
    </row>
    <row r="164" spans="1:8" ht="15.75" customHeight="1" x14ac:dyDescent="0.15">
      <c r="A164" s="2" t="str">
        <f>"07"</f>
        <v>07</v>
      </c>
      <c r="B164" s="2" t="s">
        <v>252</v>
      </c>
    </row>
    <row r="165" spans="1:8" ht="14.25" customHeight="1" x14ac:dyDescent="0.15">
      <c r="A165" s="3" t="str">
        <f>"07-01"</f>
        <v>07-01</v>
      </c>
      <c r="B165" s="3" t="s">
        <v>253</v>
      </c>
    </row>
    <row r="166" spans="1:8" ht="14.25" customHeight="1" x14ac:dyDescent="0.15">
      <c r="B166" s="3" t="s">
        <v>254</v>
      </c>
      <c r="D166" s="4" t="s">
        <v>255</v>
      </c>
      <c r="E166" s="5" t="s">
        <v>256</v>
      </c>
      <c r="H166" s="10">
        <f>F166*G166</f>
        <v>0</v>
      </c>
    </row>
    <row r="167" spans="1:8" ht="14.25" customHeight="1" x14ac:dyDescent="0.15">
      <c r="B167" s="3" t="s">
        <v>257</v>
      </c>
      <c r="D167" s="4" t="s">
        <v>258</v>
      </c>
      <c r="E167" s="5" t="s">
        <v>259</v>
      </c>
      <c r="H167" s="10">
        <f>F167*G167</f>
        <v>0</v>
      </c>
    </row>
    <row r="169" spans="1:8" ht="14.25" customHeight="1" x14ac:dyDescent="0.15">
      <c r="A169" s="3" t="str">
        <f>"07-02"</f>
        <v>07-02</v>
      </c>
      <c r="B169" s="3" t="s">
        <v>260</v>
      </c>
    </row>
    <row r="170" spans="1:8" ht="14.25" customHeight="1" x14ac:dyDescent="0.15">
      <c r="B170" s="3" t="s">
        <v>261</v>
      </c>
      <c r="D170" s="4" t="s">
        <v>262</v>
      </c>
      <c r="E170" s="5" t="s">
        <v>263</v>
      </c>
      <c r="H170" s="10">
        <f>F170*G170</f>
        <v>0</v>
      </c>
    </row>
    <row r="172" spans="1:8" ht="14.25" customHeight="1" x14ac:dyDescent="0.15">
      <c r="A172" s="3" t="str">
        <f>"07-03"</f>
        <v>07-03</v>
      </c>
      <c r="B172" s="3" t="s">
        <v>264</v>
      </c>
    </row>
    <row r="173" spans="1:8" ht="14.25" customHeight="1" x14ac:dyDescent="0.15">
      <c r="B173" s="3" t="s">
        <v>265</v>
      </c>
      <c r="D173" s="4" t="s">
        <v>266</v>
      </c>
      <c r="E173" s="5" t="s">
        <v>267</v>
      </c>
      <c r="H173" s="10">
        <f>F173*G173</f>
        <v>0</v>
      </c>
    </row>
    <row r="175" spans="1:8" ht="14.25" customHeight="1" x14ac:dyDescent="0.15">
      <c r="A175" s="3" t="str">
        <f>"07-04"</f>
        <v>07-04</v>
      </c>
      <c r="B175" s="3" t="s">
        <v>268</v>
      </c>
    </row>
    <row r="176" spans="1:8" ht="14.25" customHeight="1" x14ac:dyDescent="0.15">
      <c r="B176" s="3" t="s">
        <v>269</v>
      </c>
      <c r="D176" s="4" t="s">
        <v>270</v>
      </c>
      <c r="E176" s="5" t="s">
        <v>271</v>
      </c>
      <c r="H176" s="10">
        <f>F176*G176</f>
        <v>0</v>
      </c>
    </row>
    <row r="178" spans="1:8" ht="14.25" customHeight="1" x14ac:dyDescent="0.15">
      <c r="A178" s="3" t="str">
        <f>"07-05"</f>
        <v>07-05</v>
      </c>
      <c r="B178" s="3" t="s">
        <v>272</v>
      </c>
    </row>
    <row r="179" spans="1:8" ht="14.25" customHeight="1" x14ac:dyDescent="0.15">
      <c r="B179" s="3" t="s">
        <v>273</v>
      </c>
      <c r="D179" s="4" t="s">
        <v>274</v>
      </c>
      <c r="E179" s="5" t="s">
        <v>275</v>
      </c>
      <c r="H179" s="10">
        <f>F179*G179</f>
        <v>0</v>
      </c>
    </row>
    <row r="180" spans="1:8" ht="14.25" customHeight="1" x14ac:dyDescent="0.15">
      <c r="B180" s="3" t="s">
        <v>276</v>
      </c>
      <c r="D180" s="4" t="s">
        <v>277</v>
      </c>
      <c r="E180" s="5" t="s">
        <v>278</v>
      </c>
      <c r="H180" s="10">
        <f>F180*G180</f>
        <v>0</v>
      </c>
    </row>
    <row r="181" spans="1:8" ht="14.25" customHeight="1" x14ac:dyDescent="0.15">
      <c r="B181" s="3" t="s">
        <v>279</v>
      </c>
      <c r="D181" s="4" t="s">
        <v>280</v>
      </c>
      <c r="E181" s="5" t="s">
        <v>281</v>
      </c>
      <c r="H181" s="10">
        <f>F181*G181</f>
        <v>0</v>
      </c>
    </row>
    <row r="183" spans="1:8" ht="14.25" customHeight="1" x14ac:dyDescent="0.15">
      <c r="A183" s="3" t="str">
        <f>"07-06"</f>
        <v>07-06</v>
      </c>
      <c r="B183" s="3" t="s">
        <v>282</v>
      </c>
    </row>
    <row r="184" spans="1:8" ht="14.25" customHeight="1" x14ac:dyDescent="0.15">
      <c r="B184" s="3" t="s">
        <v>283</v>
      </c>
      <c r="D184" s="4" t="s">
        <v>284</v>
      </c>
      <c r="E184" s="5" t="s">
        <v>285</v>
      </c>
      <c r="H184" s="10">
        <f>F184*G184</f>
        <v>0</v>
      </c>
    </row>
    <row r="186" spans="1:8" ht="14.25" customHeight="1" x14ac:dyDescent="0.15">
      <c r="A186" s="3" t="str">
        <f>"07-07"</f>
        <v>07-07</v>
      </c>
      <c r="B186" s="3" t="s">
        <v>286</v>
      </c>
    </row>
    <row r="187" spans="1:8" ht="14.25" customHeight="1" x14ac:dyDescent="0.15">
      <c r="B187" s="3" t="s">
        <v>287</v>
      </c>
      <c r="D187" s="4" t="s">
        <v>288</v>
      </c>
      <c r="E187" s="5" t="s">
        <v>289</v>
      </c>
      <c r="H187" s="10">
        <f>F187*G187</f>
        <v>0</v>
      </c>
    </row>
    <row r="188" spans="1:8" ht="14.25" customHeight="1" x14ac:dyDescent="0.15">
      <c r="B188" s="3" t="s">
        <v>290</v>
      </c>
      <c r="D188" s="4" t="s">
        <v>291</v>
      </c>
      <c r="E188" s="5" t="s">
        <v>292</v>
      </c>
      <c r="H188" s="10">
        <f>F188*G188</f>
        <v>0</v>
      </c>
    </row>
    <row r="190" spans="1:8" ht="14.25" customHeight="1" x14ac:dyDescent="0.15">
      <c r="A190" s="3" t="str">
        <f>"07-08"</f>
        <v>07-08</v>
      </c>
      <c r="B190" s="3" t="s">
        <v>293</v>
      </c>
    </row>
    <row r="191" spans="1:8" ht="14.25" customHeight="1" x14ac:dyDescent="0.15">
      <c r="B191" s="3" t="s">
        <v>294</v>
      </c>
      <c r="D191" s="4" t="s">
        <v>295</v>
      </c>
      <c r="E191" s="5" t="s">
        <v>296</v>
      </c>
      <c r="H191" s="10">
        <f>F191*G191</f>
        <v>0</v>
      </c>
    </row>
    <row r="193" spans="1:8" ht="14.25" customHeight="1" x14ac:dyDescent="0.15">
      <c r="A193" s="3" t="str">
        <f>"07-09"</f>
        <v>07-09</v>
      </c>
      <c r="B193" s="3" t="s">
        <v>297</v>
      </c>
    </row>
    <row r="194" spans="1:8" ht="14.25" customHeight="1" x14ac:dyDescent="0.15">
      <c r="B194" s="3" t="s">
        <v>298</v>
      </c>
      <c r="D194" s="4" t="s">
        <v>299</v>
      </c>
      <c r="E194" s="5" t="s">
        <v>300</v>
      </c>
      <c r="H194" s="10">
        <f>F194*G194</f>
        <v>0</v>
      </c>
    </row>
    <row r="196" spans="1:8" ht="14.25" customHeight="1" x14ac:dyDescent="0.15">
      <c r="B196" s="23" t="s">
        <v>301</v>
      </c>
      <c r="C196" s="24"/>
      <c r="D196" s="24"/>
      <c r="E196" s="24"/>
      <c r="F196" s="24"/>
      <c r="G196" s="25"/>
      <c r="H196" s="26">
        <f>H194+H191+H188+H187+H184+H181+H180+H179+H176+H173+H170+H167+H166</f>
        <v>0</v>
      </c>
    </row>
    <row r="199" spans="1:8" ht="15.75" customHeight="1" x14ac:dyDescent="0.15">
      <c r="A199" s="2" t="str">
        <f>"08"</f>
        <v>08</v>
      </c>
      <c r="B199" s="2" t="s">
        <v>302</v>
      </c>
    </row>
    <row r="200" spans="1:8" ht="14.25" customHeight="1" x14ac:dyDescent="0.15">
      <c r="A200" s="3" t="str">
        <f>"08-01"</f>
        <v>08-01</v>
      </c>
      <c r="B200" s="3" t="s">
        <v>303</v>
      </c>
    </row>
    <row r="201" spans="1:8" ht="14.25" customHeight="1" x14ac:dyDescent="0.15">
      <c r="B201" s="3" t="s">
        <v>304</v>
      </c>
      <c r="D201" s="4" t="s">
        <v>305</v>
      </c>
      <c r="E201" s="5" t="s">
        <v>306</v>
      </c>
      <c r="H201" s="10">
        <f>F201*G201</f>
        <v>0</v>
      </c>
    </row>
    <row r="202" spans="1:8" ht="14.25" customHeight="1" x14ac:dyDescent="0.15">
      <c r="B202" s="3" t="s">
        <v>307</v>
      </c>
      <c r="D202" s="4" t="s">
        <v>308</v>
      </c>
      <c r="E202" s="5" t="s">
        <v>309</v>
      </c>
      <c r="H202" s="10">
        <f>F202*G202</f>
        <v>0</v>
      </c>
    </row>
    <row r="204" spans="1:8" ht="14.25" customHeight="1" x14ac:dyDescent="0.15">
      <c r="A204" s="3" t="str">
        <f>"08-02"</f>
        <v>08-02</v>
      </c>
      <c r="B204" s="3" t="s">
        <v>310</v>
      </c>
    </row>
    <row r="205" spans="1:8" ht="14.25" customHeight="1" x14ac:dyDescent="0.15">
      <c r="B205" s="3" t="s">
        <v>311</v>
      </c>
      <c r="D205" s="4" t="s">
        <v>312</v>
      </c>
      <c r="E205" s="5" t="s">
        <v>313</v>
      </c>
      <c r="H205" s="10">
        <f>F205*G205</f>
        <v>0</v>
      </c>
    </row>
    <row r="206" spans="1:8" ht="14.25" customHeight="1" x14ac:dyDescent="0.15">
      <c r="B206" s="3" t="s">
        <v>314</v>
      </c>
      <c r="D206" s="4" t="s">
        <v>315</v>
      </c>
      <c r="E206" s="5" t="s">
        <v>316</v>
      </c>
      <c r="H206" s="10">
        <f>F206*G206</f>
        <v>0</v>
      </c>
    </row>
    <row r="208" spans="1:8" ht="14.25" customHeight="1" x14ac:dyDescent="0.15">
      <c r="B208" s="23" t="s">
        <v>317</v>
      </c>
      <c r="C208" s="24"/>
      <c r="D208" s="24"/>
      <c r="E208" s="24"/>
      <c r="F208" s="24"/>
      <c r="G208" s="25"/>
      <c r="H208" s="26">
        <f>H201+H202+H205+H206</f>
        <v>0</v>
      </c>
    </row>
    <row r="211" spans="1:8" ht="15.75" customHeight="1" x14ac:dyDescent="0.15">
      <c r="A211" s="2" t="str">
        <f>"09"</f>
        <v>09</v>
      </c>
      <c r="B211" s="2" t="s">
        <v>318</v>
      </c>
    </row>
    <row r="212" spans="1:8" ht="15.75" customHeight="1" x14ac:dyDescent="0.15">
      <c r="A212" s="2"/>
      <c r="B212" s="2"/>
    </row>
    <row r="213" spans="1:8" ht="15.75" customHeight="1" x14ac:dyDescent="0.15">
      <c r="A213" s="2"/>
      <c r="B213" s="2"/>
    </row>
    <row r="214" spans="1:8" ht="14.25" customHeight="1" x14ac:dyDescent="0.15">
      <c r="A214" s="13" t="str">
        <f>"09-01"</f>
        <v>09-01</v>
      </c>
      <c r="B214" s="3" t="s">
        <v>319</v>
      </c>
    </row>
    <row r="215" spans="1:8" ht="14.25" customHeight="1" x14ac:dyDescent="0.15">
      <c r="B215" s="3" t="s">
        <v>320</v>
      </c>
      <c r="D215" s="4" t="s">
        <v>321</v>
      </c>
      <c r="E215" s="5" t="s">
        <v>322</v>
      </c>
      <c r="H215" s="10">
        <f t="shared" ref="H215:H220" si="7">F215*G215</f>
        <v>0</v>
      </c>
    </row>
    <row r="216" spans="1:8" ht="14.25" customHeight="1" x14ac:dyDescent="0.15">
      <c r="B216" s="3" t="s">
        <v>323</v>
      </c>
      <c r="D216" s="4" t="s">
        <v>324</v>
      </c>
      <c r="E216" s="5" t="s">
        <v>325</v>
      </c>
      <c r="H216" s="10">
        <f t="shared" si="7"/>
        <v>0</v>
      </c>
    </row>
    <row r="217" spans="1:8" ht="14.25" customHeight="1" x14ac:dyDescent="0.15">
      <c r="B217" s="3" t="s">
        <v>326</v>
      </c>
      <c r="D217" s="4" t="s">
        <v>327</v>
      </c>
      <c r="E217" s="5" t="s">
        <v>328</v>
      </c>
      <c r="H217" s="10">
        <f t="shared" si="7"/>
        <v>0</v>
      </c>
    </row>
    <row r="218" spans="1:8" ht="14.25" customHeight="1" x14ac:dyDescent="0.15">
      <c r="B218" s="3" t="s">
        <v>329</v>
      </c>
      <c r="D218" s="4" t="s">
        <v>330</v>
      </c>
      <c r="E218" s="5" t="s">
        <v>331</v>
      </c>
      <c r="H218" s="10">
        <f t="shared" si="7"/>
        <v>0</v>
      </c>
    </row>
    <row r="219" spans="1:8" ht="14.25" customHeight="1" x14ac:dyDescent="0.15">
      <c r="B219" s="3" t="s">
        <v>332</v>
      </c>
      <c r="D219" s="4" t="s">
        <v>333</v>
      </c>
      <c r="E219" s="5" t="s">
        <v>334</v>
      </c>
      <c r="H219" s="10">
        <f t="shared" si="7"/>
        <v>0</v>
      </c>
    </row>
    <row r="220" spans="1:8" ht="14.25" customHeight="1" x14ac:dyDescent="0.15">
      <c r="B220" s="3" t="s">
        <v>384</v>
      </c>
      <c r="D220" s="4" t="s">
        <v>335</v>
      </c>
      <c r="E220" s="5" t="s">
        <v>336</v>
      </c>
      <c r="H220" s="10">
        <f t="shared" si="7"/>
        <v>0</v>
      </c>
    </row>
    <row r="222" spans="1:8" ht="14.25" customHeight="1" x14ac:dyDescent="0.15">
      <c r="A222" s="13" t="str">
        <f>"09-02"</f>
        <v>09-02</v>
      </c>
      <c r="B222" s="3" t="s">
        <v>337</v>
      </c>
    </row>
    <row r="223" spans="1:8" ht="14.25" customHeight="1" x14ac:dyDescent="0.15">
      <c r="B223" s="3" t="s">
        <v>338</v>
      </c>
      <c r="D223" s="4" t="s">
        <v>339</v>
      </c>
      <c r="E223" s="5" t="s">
        <v>340</v>
      </c>
      <c r="H223" s="10">
        <f>F223*G223</f>
        <v>0</v>
      </c>
    </row>
    <row r="225" spans="1:8" ht="14.25" customHeight="1" x14ac:dyDescent="0.15">
      <c r="A225" s="13" t="str">
        <f>"09-03"</f>
        <v>09-03</v>
      </c>
      <c r="B225" s="3" t="s">
        <v>341</v>
      </c>
    </row>
    <row r="226" spans="1:8" ht="14.25" customHeight="1" x14ac:dyDescent="0.15">
      <c r="B226" s="3" t="s">
        <v>342</v>
      </c>
      <c r="D226" s="4" t="s">
        <v>343</v>
      </c>
      <c r="E226" s="12">
        <v>1</v>
      </c>
      <c r="H226" s="10">
        <f>F226*G226</f>
        <v>0</v>
      </c>
    </row>
    <row r="228" spans="1:8" ht="14.25" customHeight="1" x14ac:dyDescent="0.15">
      <c r="B228" s="23" t="s">
        <v>344</v>
      </c>
      <c r="C228" s="24"/>
      <c r="D228" s="24"/>
      <c r="E228" s="24"/>
      <c r="F228" s="24"/>
      <c r="G228" s="25"/>
      <c r="H228" s="26">
        <f>H226+H223+H220+H219+H218+H217+H216+H215</f>
        <v>0</v>
      </c>
    </row>
    <row r="231" spans="1:8" ht="15.75" customHeight="1" x14ac:dyDescent="0.15">
      <c r="A231" s="2" t="str">
        <f>"10"</f>
        <v>10</v>
      </c>
      <c r="B231" s="2" t="s">
        <v>345</v>
      </c>
    </row>
    <row r="232" spans="1:8" ht="14.25" customHeight="1" x14ac:dyDescent="0.15">
      <c r="A232" s="34" t="str">
        <f>"10-01"</f>
        <v>10-01</v>
      </c>
      <c r="B232" s="3" t="s">
        <v>346</v>
      </c>
    </row>
    <row r="233" spans="1:8" ht="14.25" customHeight="1" x14ac:dyDescent="0.15">
      <c r="B233" s="3" t="s">
        <v>367</v>
      </c>
      <c r="D233" s="4" t="s">
        <v>347</v>
      </c>
      <c r="E233" s="5" t="s">
        <v>348</v>
      </c>
      <c r="H233" s="10">
        <f>F233*G233</f>
        <v>0</v>
      </c>
    </row>
    <row r="235" spans="1:8" ht="14.25" customHeight="1" x14ac:dyDescent="0.15">
      <c r="A235" s="34" t="str">
        <f>"10-02"</f>
        <v>10-02</v>
      </c>
      <c r="B235" s="3" t="s">
        <v>366</v>
      </c>
    </row>
    <row r="236" spans="1:8" ht="14.25" customHeight="1" x14ac:dyDescent="0.15">
      <c r="B236" s="3" t="s">
        <v>349</v>
      </c>
      <c r="D236" s="4" t="s">
        <v>350</v>
      </c>
      <c r="E236" s="5" t="s">
        <v>351</v>
      </c>
      <c r="H236" s="10">
        <f>F236*G236</f>
        <v>0</v>
      </c>
    </row>
    <row r="238" spans="1:8" ht="14.25" customHeight="1" x14ac:dyDescent="0.15">
      <c r="B238" s="23" t="s">
        <v>352</v>
      </c>
      <c r="C238" s="24"/>
      <c r="D238" s="24"/>
      <c r="E238" s="24"/>
      <c r="F238" s="24"/>
      <c r="G238" s="25"/>
      <c r="H238" s="26">
        <f>H236+H233</f>
        <v>0</v>
      </c>
    </row>
    <row r="241" spans="1:9" ht="15.75" customHeight="1" x14ac:dyDescent="0.15">
      <c r="A241" s="2" t="str">
        <f>"11"</f>
        <v>11</v>
      </c>
      <c r="B241" s="2" t="s">
        <v>353</v>
      </c>
    </row>
    <row r="242" spans="1:9" ht="14.25" customHeight="1" x14ac:dyDescent="0.15">
      <c r="A242" s="34" t="str">
        <f>"11-01"</f>
        <v>11-01</v>
      </c>
      <c r="B242" s="3" t="s">
        <v>354</v>
      </c>
    </row>
    <row r="243" spans="1:9" ht="14.25" customHeight="1" x14ac:dyDescent="0.15">
      <c r="B243" s="43" t="s">
        <v>370</v>
      </c>
      <c r="C243" s="43"/>
      <c r="D243" s="4" t="s">
        <v>355</v>
      </c>
      <c r="E243" s="5" t="s">
        <v>356</v>
      </c>
      <c r="I243" s="10">
        <f>F243*G243</f>
        <v>0</v>
      </c>
    </row>
    <row r="244" spans="1:9" ht="14.25" customHeight="1" x14ac:dyDescent="0.15">
      <c r="B244" s="16"/>
      <c r="C244" s="16"/>
      <c r="D244" s="4"/>
      <c r="E244" s="5"/>
      <c r="I244" s="10"/>
    </row>
    <row r="245" spans="1:9" ht="14.25" customHeight="1" x14ac:dyDescent="0.15">
      <c r="B245" s="23" t="s">
        <v>372</v>
      </c>
      <c r="C245" s="24"/>
      <c r="D245" s="24"/>
      <c r="E245" s="24"/>
      <c r="F245" s="24"/>
      <c r="G245" s="24"/>
      <c r="H245" s="24"/>
      <c r="I245" s="26">
        <f>I243</f>
        <v>0</v>
      </c>
    </row>
    <row r="246" spans="1:9" ht="14.25" customHeight="1" x14ac:dyDescent="0.15">
      <c r="B246" s="3"/>
    </row>
    <row r="247" spans="1:9" ht="14.25" customHeight="1" x14ac:dyDescent="0.15">
      <c r="B247" s="18" t="s">
        <v>371</v>
      </c>
      <c r="C247" s="22"/>
      <c r="D247" s="19"/>
      <c r="E247" s="19"/>
      <c r="F247" s="20"/>
      <c r="G247" s="19"/>
      <c r="H247" s="21">
        <f>H238+H228+H208+H196+H161+H138</f>
        <v>0</v>
      </c>
      <c r="I247" s="31"/>
    </row>
    <row r="248" spans="1:9" ht="14.25" customHeight="1" x14ac:dyDescent="0.15">
      <c r="A248" s="14"/>
      <c r="B248" s="15"/>
      <c r="F248" s="5"/>
      <c r="H248" s="1"/>
      <c r="I248" s="12"/>
    </row>
    <row r="249" spans="1:9" ht="14.25" customHeight="1" x14ac:dyDescent="0.15">
      <c r="B249" s="27" t="s">
        <v>360</v>
      </c>
      <c r="C249" s="28"/>
      <c r="D249" s="15"/>
      <c r="E249" s="15"/>
      <c r="F249" s="15"/>
      <c r="G249" s="32"/>
      <c r="H249" s="33"/>
    </row>
    <row r="250" spans="1:9" ht="14.25" customHeight="1" x14ac:dyDescent="0.15">
      <c r="B250" s="27" t="s">
        <v>357</v>
      </c>
      <c r="C250" s="28"/>
      <c r="D250" s="28"/>
      <c r="E250" s="28"/>
      <c r="F250" s="28"/>
      <c r="G250" s="29"/>
      <c r="H250" s="30">
        <f>H247+H134</f>
        <v>0</v>
      </c>
    </row>
    <row r="251" spans="1:9" ht="14.25" customHeight="1" x14ac:dyDescent="0.15">
      <c r="B251" s="27" t="s">
        <v>358</v>
      </c>
      <c r="C251" s="28"/>
      <c r="D251" s="28"/>
      <c r="E251" s="28"/>
      <c r="F251" s="28"/>
      <c r="G251" s="29"/>
      <c r="H251" s="30">
        <f>H250*1.2-H250</f>
        <v>0</v>
      </c>
    </row>
    <row r="252" spans="1:9" ht="14.25" customHeight="1" x14ac:dyDescent="0.15">
      <c r="B252" s="27" t="s">
        <v>359</v>
      </c>
      <c r="C252" s="28"/>
      <c r="D252" s="28"/>
      <c r="E252" s="28"/>
      <c r="F252" s="28"/>
      <c r="G252" s="29"/>
      <c r="H252" s="30">
        <f>H250+H251</f>
        <v>0</v>
      </c>
    </row>
  </sheetData>
  <mergeCells count="2">
    <mergeCell ref="A1:H1"/>
    <mergeCell ref="B243:C243"/>
  </mergeCells>
  <printOptions headings="1" gridLines="1"/>
  <pageMargins left="0.78740157499999996" right="0.78740157499999996" top="0.984251969" bottom="0.984251969" header="0" footer="0"/>
  <pageSetup paperSize="9" scale="81" fitToHeight="0" orientation="landscape" blackAndWhite="1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meteor</vt:lpstr>
      <vt:lpstr>meteor!Zone_d_impression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Stagiaire</dc:creator>
  <cp:lastModifiedBy>Jeremy</cp:lastModifiedBy>
  <cp:lastPrinted>2022-10-13T14:40:01Z</cp:lastPrinted>
  <dcterms:created xsi:type="dcterms:W3CDTF">2022-10-10T10:49:54Z</dcterms:created>
  <dcterms:modified xsi:type="dcterms:W3CDTF">2022-10-13T14:40:02Z</dcterms:modified>
</cp:coreProperties>
</file>